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130" windowHeight="9345" activeTab="1"/>
  </bookViews>
  <sheets>
    <sheet name="Parametros" sheetId="1" r:id="rId1"/>
    <sheet name="Puntos Damas" sheetId="2" r:id="rId2"/>
    <sheet name="Puntos Varones" sheetId="3" r:id="rId3"/>
  </sheets>
  <definedNames>
    <definedName name="_xlnm.Print_Area" localSheetId="0">'Parametros'!#REF!</definedName>
  </definedNames>
  <calcPr fullCalcOnLoad="1"/>
</workbook>
</file>

<file path=xl/comments2.xml><?xml version="1.0" encoding="utf-8"?>
<comments xmlns="http://schemas.openxmlformats.org/spreadsheetml/2006/main">
  <authors>
    <author>karl_samsing</author>
  </authors>
  <commentList>
    <comment ref="T34" authorId="0">
      <text>
        <r>
          <rPr>
            <sz val="8"/>
            <rFont val="Tahoma"/>
            <family val="0"/>
          </rPr>
          <t xml:space="preserve">a) Nacional 50%
b) &gt; 40 corredores meta C+D y &gt; 5 puntos = 80%
c) &gt; 5 corredores meta C+D y 2 puntos = 100%
d) &gt; 5 corredores meta C+D y &lt; 1 = 150%
</t>
        </r>
      </text>
    </comment>
  </commentList>
</comments>
</file>

<file path=xl/comments3.xml><?xml version="1.0" encoding="utf-8"?>
<comments xmlns="http://schemas.openxmlformats.org/spreadsheetml/2006/main">
  <authors>
    <author>karl_samsing</author>
  </authors>
  <commentList>
    <comment ref="T34" authorId="0">
      <text>
        <r>
          <rPr>
            <sz val="8"/>
            <rFont val="Tahoma"/>
            <family val="0"/>
          </rPr>
          <t xml:space="preserve">a) Nacional 50%
b) &gt; 40 corredores meta C+D y &gt; 5 puntos = 80%
c) &gt; 5 corredores meta C+D y 2 puntos = 100%
d) &gt; 5 corredores meta C+D y &lt; 1 = 150%
</t>
        </r>
      </text>
    </comment>
  </commentList>
</comments>
</file>

<file path=xl/sharedStrings.xml><?xml version="1.0" encoding="utf-8"?>
<sst xmlns="http://schemas.openxmlformats.org/spreadsheetml/2006/main" count="676" uniqueCount="252">
  <si>
    <t>Nº</t>
  </si>
  <si>
    <t>Dorsal</t>
  </si>
  <si>
    <t>Tiempo</t>
  </si>
  <si>
    <t>Cálculo de Penalidad</t>
  </si>
  <si>
    <t>Las mejores 10 en la meta</t>
  </si>
  <si>
    <t>Club</t>
  </si>
  <si>
    <t>Mejores 5 en la salida</t>
  </si>
  <si>
    <t>Totales</t>
  </si>
  <si>
    <t>B:</t>
  </si>
  <si>
    <t>Mejores 5 que partieron</t>
  </si>
  <si>
    <t>A:</t>
  </si>
  <si>
    <t>Mejores 5 entre los 10 primeros</t>
  </si>
  <si>
    <t>C:</t>
  </si>
  <si>
    <t>Ptos carrera mejores 5 entre los 10 primeros</t>
  </si>
  <si>
    <t>Penalidad calculada (A+B-C)/10</t>
  </si>
  <si>
    <t>Aproximación</t>
  </si>
  <si>
    <t>Penalidad aplicada</t>
  </si>
  <si>
    <t>F</t>
  </si>
  <si>
    <t>Corrección Adicional</t>
  </si>
  <si>
    <t>Nombres</t>
  </si>
  <si>
    <t>DH</t>
  </si>
  <si>
    <t>SG</t>
  </si>
  <si>
    <t>GS</t>
  </si>
  <si>
    <t>SL</t>
  </si>
  <si>
    <t>Disciplina</t>
  </si>
  <si>
    <t>Máximo</t>
  </si>
  <si>
    <t>1a Manga</t>
  </si>
  <si>
    <t>Tiempo Total</t>
  </si>
  <si>
    <t>Valor Máx:</t>
  </si>
  <si>
    <t>Fin del listado. No ingresar datos más allá de esta línea.</t>
  </si>
  <si>
    <t>Puntos Carrera</t>
  </si>
  <si>
    <t>Año</t>
  </si>
  <si>
    <t>Cat.</t>
  </si>
  <si>
    <t>Puntos FECHIS</t>
  </si>
  <si>
    <t>Puntos Lista Base</t>
  </si>
  <si>
    <t>CNI</t>
  </si>
  <si>
    <t>no</t>
  </si>
  <si>
    <t># Corredores en Meta</t>
  </si>
  <si>
    <t># Corredores en Meta con Puntos FECHIS</t>
  </si>
  <si>
    <t>Código Corredor</t>
  </si>
  <si>
    <t>Los mejores 10 en la meta</t>
  </si>
  <si>
    <t>Código Corredora</t>
  </si>
  <si>
    <t>Resultados Copa B. Internacional</t>
  </si>
  <si>
    <t>Categorias C Damas</t>
  </si>
  <si>
    <t>Categorias C Varones</t>
  </si>
  <si>
    <t>Asoc.</t>
  </si>
  <si>
    <t>20.163.983-2</t>
  </si>
  <si>
    <t>DEL PEDREGAL VILLALOBOS ANTONIA</t>
  </si>
  <si>
    <t>Met</t>
  </si>
  <si>
    <t>CAN</t>
  </si>
  <si>
    <t>20.283.817-0</t>
  </si>
  <si>
    <t>CRISTOFFANINI FIGUEROA JOSEFA</t>
  </si>
  <si>
    <t>LP</t>
  </si>
  <si>
    <t>20.074.703-8</t>
  </si>
  <si>
    <t>GUERRERO RADIC MARIA JOSE</t>
  </si>
  <si>
    <t>20.163.666-3</t>
  </si>
  <si>
    <t>IDE ALCALDE JAVIERA</t>
  </si>
  <si>
    <t>20.163.587-K</t>
  </si>
  <si>
    <t>VICUÑA PIEDRABUENA BERNARDITA</t>
  </si>
  <si>
    <t>20.074.414-4</t>
  </si>
  <si>
    <t>RODRIGUEZ VANIER GABRIELA</t>
  </si>
  <si>
    <t>UC</t>
  </si>
  <si>
    <t>20.075.707-6</t>
  </si>
  <si>
    <t>KOIFMAN LUCHSINGER PAULA</t>
  </si>
  <si>
    <t>20.283.471-K</t>
  </si>
  <si>
    <t>VELASCO GARDEWEG FRANCISCA</t>
  </si>
  <si>
    <t>21.424.206-0</t>
  </si>
  <si>
    <t>GUTIERREZ VLERICK ALEJANDRA</t>
  </si>
  <si>
    <t>20.165.033-K</t>
  </si>
  <si>
    <t>JABAT DEMARIA ANTONIA</t>
  </si>
  <si>
    <t>20.443.967-2</t>
  </si>
  <si>
    <t>PAULMANN SCHWARTZ NICOLE</t>
  </si>
  <si>
    <t>20.164.428-3</t>
  </si>
  <si>
    <t>MAJLIS SIGNORIO SOFÍA</t>
  </si>
  <si>
    <t>20.283.942-8</t>
  </si>
  <si>
    <t>PULIDO ARANGUIZ ESTELA</t>
  </si>
  <si>
    <t>20.284.918-0</t>
  </si>
  <si>
    <t>MOLINA SCHMIDT SOFIA</t>
  </si>
  <si>
    <t>20.075.425-5</t>
  </si>
  <si>
    <t>ELGUETA UGARTE TERESITA</t>
  </si>
  <si>
    <t>20.683.153-7</t>
  </si>
  <si>
    <t>SOLARI DEL SOL ANDREA</t>
  </si>
  <si>
    <t>21.106.732-2</t>
  </si>
  <si>
    <t>BOHER ERRAZURIZ SOFIA</t>
  </si>
  <si>
    <t>20.445.721-2</t>
  </si>
  <si>
    <t>RODRIGUEZ IBAÑEZ JUANITA</t>
  </si>
  <si>
    <t>20.445.935-5</t>
  </si>
  <si>
    <t>GONZALEZ OLIVARES ISIDORA IGNACIA</t>
  </si>
  <si>
    <t>20.428.445-8</t>
  </si>
  <si>
    <t>PICÓ DOREN CAMILA</t>
  </si>
  <si>
    <t>20.444.219-3</t>
  </si>
  <si>
    <t>HUGHES ROJAS IGNACIA</t>
  </si>
  <si>
    <t>20.165.844-6</t>
  </si>
  <si>
    <t>QUIROGA LEON ANGELA</t>
  </si>
  <si>
    <t>21.104.189-7</t>
  </si>
  <si>
    <t>PUGA FIGUEROA TERESITA</t>
  </si>
  <si>
    <t>20.622.120-8</t>
  </si>
  <si>
    <t>CANTIN RAMIREZ ISADORA</t>
  </si>
  <si>
    <t>BF623349 V</t>
  </si>
  <si>
    <t>PARELLADA  MARTIN JAZMIN</t>
  </si>
  <si>
    <t>20.444.057-3</t>
  </si>
  <si>
    <t>ISRAEL PREMINGER ALINE</t>
  </si>
  <si>
    <t>20.429.712-6</t>
  </si>
  <si>
    <t>JANSSEN UNDURRAGA BERNARDITA</t>
  </si>
  <si>
    <t>20.444.764-0</t>
  </si>
  <si>
    <t>HORWITZ SANCHEZ MANUELA</t>
  </si>
  <si>
    <t>20.445.115-k</t>
  </si>
  <si>
    <t>VALDIVIESO BULNES LUCIA</t>
  </si>
  <si>
    <t>20.430.894-2</t>
  </si>
  <si>
    <t>VILDOSOLA MICHELL MARIA JESUS</t>
  </si>
  <si>
    <t>20.431.241-9</t>
  </si>
  <si>
    <t>FRENKEL FARKAS DANA</t>
  </si>
  <si>
    <t>VN</t>
  </si>
  <si>
    <t>20.445.988-6</t>
  </si>
  <si>
    <t>VARELA SILVA BEATRIZ</t>
  </si>
  <si>
    <t>20.163.585-3</t>
  </si>
  <si>
    <t>LANGLOIS BUCHHOLTZ VICTORIA</t>
  </si>
  <si>
    <t>20.638.256-2</t>
  </si>
  <si>
    <t>CONCHA SORIA ADRIANA</t>
  </si>
  <si>
    <t>20.445.858-8</t>
  </si>
  <si>
    <t>DUCASSE SORUCO JOSEFINA</t>
  </si>
  <si>
    <t>20.445.295-4</t>
  </si>
  <si>
    <t>GARCES BARBERIS VALENTINA</t>
  </si>
  <si>
    <t>20.610.800-2</t>
  </si>
  <si>
    <t>ELERS SALMAN MARIA SOFIA</t>
  </si>
  <si>
    <t>20.444.261-4</t>
  </si>
  <si>
    <t>ROBERTSON JÜNEMANN SOPHIE</t>
  </si>
  <si>
    <t>20.445.078-1</t>
  </si>
  <si>
    <t>LYON PARSONS CLARA RAQUEL</t>
  </si>
  <si>
    <t>20.443.824-2</t>
  </si>
  <si>
    <t>CORREA VIDAURRI SOFIA</t>
  </si>
  <si>
    <t>20.444.344-0</t>
  </si>
  <si>
    <t>DE VICENTE EGUIGUREN ELISA</t>
  </si>
  <si>
    <t>20.283.830-8</t>
  </si>
  <si>
    <t>VELASCO URETA BERNARDITA</t>
  </si>
  <si>
    <t>20.430.420-3</t>
  </si>
  <si>
    <t>DE LA FUENTE URZUA FERNANDA</t>
  </si>
  <si>
    <t>20.445.561-9</t>
  </si>
  <si>
    <t>CORTES SOLARI TERESITA</t>
  </si>
  <si>
    <t>15.163.953-4</t>
  </si>
  <si>
    <t>BAÑADOS PALMA TERESA</t>
  </si>
  <si>
    <t>22.961.366-9</t>
  </si>
  <si>
    <t>BOTTAZZINI GOLDARACENA FRANCESCA</t>
  </si>
  <si>
    <t>XII</t>
  </si>
  <si>
    <t>CAPA</t>
  </si>
  <si>
    <t>DSQ</t>
  </si>
  <si>
    <t>20.257.183-2</t>
  </si>
  <si>
    <t>ALVARADO MARIA JESUS</t>
  </si>
  <si>
    <t>20.285.468-0</t>
  </si>
  <si>
    <t>MELERO FONTAINE BENJAMIN</t>
  </si>
  <si>
    <t>20.343.055-8</t>
  </si>
  <si>
    <t>SOLARI ETCHEBERRY NICOLAS</t>
  </si>
  <si>
    <t>20.164.125-K</t>
  </si>
  <si>
    <t>AGUILERA CRUZ VICENTE</t>
  </si>
  <si>
    <t>20.165.793-8</t>
  </si>
  <si>
    <t>UGARTE VALDES NICOLÁS</t>
  </si>
  <si>
    <t>20.075.000-4</t>
  </si>
  <si>
    <t>CARACCI VERA JUAN AGUSTIN</t>
  </si>
  <si>
    <t>20.074.418-7</t>
  </si>
  <si>
    <t>LUHRS BEZMALINOVIC SANTIAGO</t>
  </si>
  <si>
    <t>20.074.554-K</t>
  </si>
  <si>
    <t>ALLENDES DE LA BARRA FRANCISCO JAVIER</t>
  </si>
  <si>
    <t>20.074.935-9</t>
  </si>
  <si>
    <t>KUPFER CAMPOS MATEO</t>
  </si>
  <si>
    <t>20.073.810-1</t>
  </si>
  <si>
    <t>BAÑADOS PALMA JUAN PABLO</t>
  </si>
  <si>
    <t>20.075.231-7</t>
  </si>
  <si>
    <t>PIROZZI MAYER ROBERTO FELIPE</t>
  </si>
  <si>
    <t>20.163.977-8</t>
  </si>
  <si>
    <t>KANTOR NAGEL NICOLÁS</t>
  </si>
  <si>
    <t>20.285.413-3</t>
  </si>
  <si>
    <t>ALVAREZ SMYTHE VICENTE</t>
  </si>
  <si>
    <t>20.343.048-5</t>
  </si>
  <si>
    <t>MAGENDZO PAZ GABRIEL</t>
  </si>
  <si>
    <t>20.074.962-6</t>
  </si>
  <si>
    <t>UGARTE CORBO SANTIAGO</t>
  </si>
  <si>
    <t>20.075.203-1</t>
  </si>
  <si>
    <t>SOLARI O'SHEA PEDRO</t>
  </si>
  <si>
    <t>20.285.321-8</t>
  </si>
  <si>
    <t>ARTEAGA OLBERTZ LUKAS</t>
  </si>
  <si>
    <t>20.431.022-K</t>
  </si>
  <si>
    <t>ARTEAGA BRUNA TOMÁS</t>
  </si>
  <si>
    <t>20.445.849-9</t>
  </si>
  <si>
    <t>GUERRERO MATTA BAUTISTA</t>
  </si>
  <si>
    <t>20.427.890-3</t>
  </si>
  <si>
    <t>SEPULVEDA LASEN SANTIAGO</t>
  </si>
  <si>
    <t>20.427.660-9</t>
  </si>
  <si>
    <t>VENEZIAN VICUÑA MAX AGUSTIN</t>
  </si>
  <si>
    <t>20.343.057-4</t>
  </si>
  <si>
    <t>SOLARI ETCHEBERRY DIEGO</t>
  </si>
  <si>
    <t>20.664.604-7</t>
  </si>
  <si>
    <t>CORSSEN WIDOYCOVICH BENJAMIN</t>
  </si>
  <si>
    <t>20.431.659-7</t>
  </si>
  <si>
    <t>MOLINA SCHMIDT MAX</t>
  </si>
  <si>
    <t>20.444.353-K</t>
  </si>
  <si>
    <t>GONZALEZ IRARRAZABAL IGNACIO JAVIER</t>
  </si>
  <si>
    <t>20.164.427-5</t>
  </si>
  <si>
    <t>REINIKE GUERRA ARMIN</t>
  </si>
  <si>
    <t>20.430.614-1</t>
  </si>
  <si>
    <t>UGARTE CORBO ANDRES</t>
  </si>
  <si>
    <t>20.282.966-K</t>
  </si>
  <si>
    <t>FELIU RODRIGUEZ ENRIQUE IGNACIO</t>
  </si>
  <si>
    <t>20.429.932-3</t>
  </si>
  <si>
    <t>SIGNE IBAÑEZ VALENTIN</t>
  </si>
  <si>
    <t>15.163.655-1</t>
  </si>
  <si>
    <t>PULIDO ARANGUIZ ISMAEL</t>
  </si>
  <si>
    <t>20.430.925-6</t>
  </si>
  <si>
    <t>RAMMSY KOIFMAN IAN</t>
  </si>
  <si>
    <t>20.444.930-9</t>
  </si>
  <si>
    <t>ARAMBURO CUNEO FACUNDO</t>
  </si>
  <si>
    <t>20.429.764-9</t>
  </si>
  <si>
    <t>GONZALEZ PAGOLA SANTIAGO AUGUSTO</t>
  </si>
  <si>
    <t>20.165.964-7</t>
  </si>
  <si>
    <t>GUERRERO GUARELLO CRSITOBAL</t>
  </si>
  <si>
    <t>20.285.274-2</t>
  </si>
  <si>
    <t>FERNÁNDEZ  PIWONKA JUAN DIEGO</t>
  </si>
  <si>
    <t>20.444.543-5</t>
  </si>
  <si>
    <t>FABRES BENGOLEA MARTIN</t>
  </si>
  <si>
    <t>21.106.163-4</t>
  </si>
  <si>
    <t>SCHILKRUT LINNEBERG IAN</t>
  </si>
  <si>
    <t>20.447.936-4</t>
  </si>
  <si>
    <t>SANDOVAL CATALDO JAVIER</t>
  </si>
  <si>
    <t>20.445.640-2</t>
  </si>
  <si>
    <t>GANDARA RODILLO ANDRES</t>
  </si>
  <si>
    <t>20.445.247-4</t>
  </si>
  <si>
    <t>VALDES DOMINGUEZ GERARDO</t>
  </si>
  <si>
    <t>20.444.762-4</t>
  </si>
  <si>
    <t>SILVA JOHNSON JOSE TOMAS</t>
  </si>
  <si>
    <t>20.427.652-8</t>
  </si>
  <si>
    <t>VAN WERSCH MONTERO PEDRO</t>
  </si>
  <si>
    <t>20.431.000-9</t>
  </si>
  <si>
    <t>RODRIGUEZ VANIER VICENTE</t>
  </si>
  <si>
    <t>20.284.493-6</t>
  </si>
  <si>
    <t>FUENTES  VERGARA FELIPE</t>
  </si>
  <si>
    <t>20.663.553-3</t>
  </si>
  <si>
    <t>OYANEDEL DIAZ DIEGO</t>
  </si>
  <si>
    <t>20.446.003-5</t>
  </si>
  <si>
    <t>ROSS MORENO PABLO</t>
  </si>
  <si>
    <t>20.444.049-2</t>
  </si>
  <si>
    <t>WALKER URRUTICOECHEA PABLO</t>
  </si>
  <si>
    <t>15.163.828-7</t>
  </si>
  <si>
    <t>PRADO LASEN NICOLAS</t>
  </si>
  <si>
    <t>20.165.850-0</t>
  </si>
  <si>
    <t>CASTRO DUCH MATEO</t>
  </si>
  <si>
    <t>20.287.038-4</t>
  </si>
  <si>
    <t>BERNSTEIN FABRES PABLO</t>
  </si>
  <si>
    <t>20.445.848-0</t>
  </si>
  <si>
    <t>GUERRERO MATTA SANTIAGO</t>
  </si>
  <si>
    <t>20.429.995-1</t>
  </si>
  <si>
    <t>SANDOVAL MAC-DONALD MARTIN</t>
  </si>
  <si>
    <t>DNF</t>
  </si>
  <si>
    <t>DNS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</si>
</sst>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:ss.00"/>
    <numFmt numFmtId="179" formatCode="_(* #,##0_);_(* \(#,##0\);_(* &quot;-&quot;??_);_(@_)"/>
    <numFmt numFmtId="180" formatCode="00"/>
    <numFmt numFmtId="181" formatCode="_(* #,##0.000_);_(* \(#,##0.000\);_(* &quot;-&quot;??_);_(@_)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178" fontId="4" fillId="0" borderId="1" xfId="0" applyNumberFormat="1" applyFont="1" applyFill="1" applyBorder="1" applyAlignment="1">
      <alignment horizontal="center"/>
    </xf>
    <xf numFmtId="178" fontId="4" fillId="0" borderId="0" xfId="0" applyNumberFormat="1" applyFont="1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2" xfId="0" applyFont="1" applyFill="1" applyBorder="1" applyAlignment="1" applyProtection="1">
      <alignment/>
      <protection/>
    </xf>
    <xf numFmtId="179" fontId="10" fillId="0" borderId="3" xfId="0" applyNumberFormat="1" applyFont="1" applyFill="1" applyBorder="1" applyAlignment="1" applyProtection="1">
      <alignment horizontal="center"/>
      <protection/>
    </xf>
    <xf numFmtId="178" fontId="4" fillId="0" borderId="4" xfId="0" applyNumberFormat="1" applyFont="1" applyFill="1" applyBorder="1" applyAlignment="1">
      <alignment horizontal="center"/>
    </xf>
    <xf numFmtId="179" fontId="10" fillId="0" borderId="5" xfId="0" applyNumberFormat="1" applyFont="1" applyFill="1" applyBorder="1" applyAlignment="1" applyProtection="1">
      <alignment horizontal="center"/>
      <protection/>
    </xf>
    <xf numFmtId="179" fontId="10" fillId="0" borderId="6" xfId="0" applyNumberFormat="1" applyFont="1" applyFill="1" applyBorder="1" applyAlignment="1" applyProtection="1">
      <alignment horizontal="center"/>
      <protection/>
    </xf>
    <xf numFmtId="178" fontId="4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/>
      <protection/>
    </xf>
    <xf numFmtId="43" fontId="8" fillId="0" borderId="0" xfId="15" applyFont="1" applyFill="1" applyBorder="1" applyAlignment="1" applyProtection="1">
      <alignment/>
      <protection/>
    </xf>
    <xf numFmtId="0" fontId="9" fillId="0" borderId="8" xfId="0" applyFont="1" applyFill="1" applyBorder="1" applyAlignment="1" applyProtection="1">
      <alignment/>
      <protection/>
    </xf>
    <xf numFmtId="179" fontId="10" fillId="0" borderId="5" xfId="0" applyNumberFormat="1" applyFont="1" applyFill="1" applyBorder="1" applyAlignment="1" applyProtection="1">
      <alignment/>
      <protection locked="0"/>
    </xf>
    <xf numFmtId="43" fontId="8" fillId="0" borderId="0" xfId="15" applyFont="1" applyBorder="1" applyAlignment="1" applyProtection="1">
      <alignment horizontal="center"/>
      <protection/>
    </xf>
    <xf numFmtId="43" fontId="8" fillId="0" borderId="0" xfId="15" applyFont="1" applyFill="1" applyBorder="1" applyAlignment="1" applyProtection="1">
      <alignment horizontal="center"/>
      <protection/>
    </xf>
    <xf numFmtId="178" fontId="11" fillId="0" borderId="0" xfId="0" applyNumberFormat="1" applyFont="1" applyFill="1" applyBorder="1" applyAlignment="1" applyProtection="1">
      <alignment horizontal="right"/>
      <protection/>
    </xf>
    <xf numFmtId="0" fontId="9" fillId="0" borderId="9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right"/>
      <protection/>
    </xf>
    <xf numFmtId="43" fontId="8" fillId="0" borderId="13" xfId="15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2" fontId="9" fillId="2" borderId="14" xfId="15" applyNumberFormat="1" applyFont="1" applyFill="1" applyBorder="1" applyAlignment="1" applyProtection="1">
      <alignment horizontal="center"/>
      <protection/>
    </xf>
    <xf numFmtId="43" fontId="0" fillId="0" borderId="0" xfId="15" applyAlignment="1">
      <alignment/>
    </xf>
    <xf numFmtId="0" fontId="4" fillId="0" borderId="7" xfId="0" applyFont="1" applyBorder="1" applyAlignment="1">
      <alignment horizontal="center"/>
    </xf>
    <xf numFmtId="43" fontId="8" fillId="0" borderId="15" xfId="15" applyFont="1" applyFill="1" applyBorder="1" applyAlignment="1" applyProtection="1">
      <alignment/>
      <protection/>
    </xf>
    <xf numFmtId="183" fontId="8" fillId="2" borderId="13" xfId="15" applyNumberFormat="1" applyFont="1" applyFill="1" applyBorder="1" applyAlignment="1" applyProtection="1">
      <alignment horizontal="center"/>
      <protection/>
    </xf>
    <xf numFmtId="43" fontId="8" fillId="3" borderId="13" xfId="15" applyFont="1" applyFill="1" applyBorder="1" applyAlignment="1" applyProtection="1">
      <alignment horizontal="center"/>
      <protection/>
    </xf>
    <xf numFmtId="43" fontId="8" fillId="4" borderId="13" xfId="15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43" fontId="0" fillId="0" borderId="0" xfId="15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5" borderId="2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3" fontId="12" fillId="5" borderId="19" xfId="15" applyFont="1" applyFill="1" applyBorder="1" applyAlignment="1" applyProtection="1">
      <alignment horizontal="center"/>
      <protection/>
    </xf>
    <xf numFmtId="179" fontId="10" fillId="0" borderId="3" xfId="0" applyNumberFormat="1" applyFont="1" applyFill="1" applyBorder="1" applyAlignment="1" applyProtection="1">
      <alignment/>
      <protection locked="0"/>
    </xf>
    <xf numFmtId="179" fontId="10" fillId="0" borderId="6" xfId="0" applyNumberFormat="1" applyFont="1" applyFill="1" applyBorder="1" applyAlignment="1" applyProtection="1">
      <alignment/>
      <protection locked="0"/>
    </xf>
    <xf numFmtId="43" fontId="4" fillId="6" borderId="28" xfId="15" applyFont="1" applyFill="1" applyBorder="1" applyAlignment="1">
      <alignment horizontal="center"/>
    </xf>
    <xf numFmtId="43" fontId="4" fillId="6" borderId="21" xfId="15" applyFont="1" applyFill="1" applyBorder="1" applyAlignment="1">
      <alignment horizontal="center"/>
    </xf>
    <xf numFmtId="43" fontId="4" fillId="6" borderId="22" xfId="15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3" fontId="4" fillId="7" borderId="1" xfId="15" applyFont="1" applyFill="1" applyBorder="1" applyAlignment="1">
      <alignment horizontal="center"/>
    </xf>
    <xf numFmtId="178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left" wrapText="1"/>
    </xf>
    <xf numFmtId="43" fontId="4" fillId="7" borderId="1" xfId="15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left" wrapText="1"/>
    </xf>
    <xf numFmtId="0" fontId="4" fillId="7" borderId="7" xfId="0" applyFont="1" applyFill="1" applyBorder="1" applyAlignment="1">
      <alignment horizontal="center" wrapText="1"/>
    </xf>
    <xf numFmtId="43" fontId="4" fillId="7" borderId="7" xfId="15" applyFont="1" applyFill="1" applyBorder="1" applyAlignment="1">
      <alignment horizontal="center"/>
    </xf>
    <xf numFmtId="178" fontId="4" fillId="7" borderId="7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43" fontId="12" fillId="6" borderId="29" xfId="15" applyFont="1" applyFill="1" applyBorder="1" applyAlignment="1" applyProtection="1">
      <alignment horizontal="left"/>
      <protection/>
    </xf>
    <xf numFmtId="43" fontId="12" fillId="6" borderId="30" xfId="15" applyFont="1" applyFill="1" applyBorder="1" applyAlignment="1" applyProtection="1">
      <alignment horizontal="left"/>
      <protection/>
    </xf>
    <xf numFmtId="43" fontId="12" fillId="6" borderId="31" xfId="15" applyFont="1" applyFill="1" applyBorder="1" applyAlignment="1" applyProtection="1">
      <alignment horizontal="left"/>
      <protection/>
    </xf>
    <xf numFmtId="185" fontId="12" fillId="6" borderId="18" xfId="15" applyNumberFormat="1" applyFont="1" applyFill="1" applyBorder="1" applyAlignment="1" applyProtection="1">
      <alignment horizontal="left"/>
      <protection/>
    </xf>
    <xf numFmtId="185" fontId="12" fillId="6" borderId="17" xfId="15" applyNumberFormat="1" applyFont="1" applyFill="1" applyBorder="1" applyAlignment="1" applyProtection="1">
      <alignment horizontal="left"/>
      <protection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43" fontId="0" fillId="6" borderId="0" xfId="15" applyFill="1" applyAlignment="1">
      <alignment horizontal="center"/>
    </xf>
    <xf numFmtId="178" fontId="4" fillId="6" borderId="0" xfId="0" applyNumberFormat="1" applyFont="1" applyFill="1" applyAlignment="1">
      <alignment horizontal="center"/>
    </xf>
    <xf numFmtId="179" fontId="10" fillId="0" borderId="1" xfId="0" applyNumberFormat="1" applyFont="1" applyFill="1" applyBorder="1" applyAlignment="1" applyProtection="1">
      <alignment horizontal="center"/>
      <protection/>
    </xf>
    <xf numFmtId="179" fontId="10" fillId="0" borderId="7" xfId="0" applyNumberFormat="1" applyFont="1" applyFill="1" applyBorder="1" applyAlignment="1" applyProtection="1">
      <alignment horizontal="center"/>
      <protection/>
    </xf>
    <xf numFmtId="0" fontId="3" fillId="6" borderId="32" xfId="0" applyFont="1" applyFill="1" applyBorder="1" applyAlignment="1">
      <alignment horizontal="center" vertical="top" wrapText="1"/>
    </xf>
    <xf numFmtId="0" fontId="3" fillId="6" borderId="33" xfId="0" applyFont="1" applyFill="1" applyBorder="1" applyAlignment="1">
      <alignment horizontal="center" vertical="top" wrapText="1"/>
    </xf>
    <xf numFmtId="43" fontId="3" fillId="6" borderId="34" xfId="15" applyFont="1" applyFill="1" applyBorder="1" applyAlignment="1">
      <alignment horizontal="center" vertical="top" wrapText="1"/>
    </xf>
    <xf numFmtId="43" fontId="3" fillId="6" borderId="35" xfId="15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3" fontId="3" fillId="6" borderId="23" xfId="15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178" fontId="3" fillId="0" borderId="36" xfId="15" applyNumberFormat="1" applyFont="1" applyFill="1" applyBorder="1" applyAlignment="1">
      <alignment horizontal="center" vertical="top" wrapText="1"/>
    </xf>
    <xf numFmtId="43" fontId="3" fillId="0" borderId="37" xfId="15" applyFont="1" applyFill="1" applyBorder="1" applyAlignment="1">
      <alignment horizontal="center" vertical="top" wrapText="1"/>
    </xf>
    <xf numFmtId="179" fontId="10" fillId="0" borderId="1" xfId="0" applyNumberFormat="1" applyFont="1" applyFill="1" applyBorder="1" applyAlignment="1" applyProtection="1">
      <alignment horizontal="left"/>
      <protection/>
    </xf>
    <xf numFmtId="179" fontId="10" fillId="0" borderId="4" xfId="0" applyNumberFormat="1" applyFont="1" applyFill="1" applyBorder="1" applyAlignment="1" applyProtection="1">
      <alignment horizontal="center"/>
      <protection/>
    </xf>
    <xf numFmtId="179" fontId="10" fillId="0" borderId="4" xfId="0" applyNumberFormat="1" applyFont="1" applyFill="1" applyBorder="1" applyAlignment="1" applyProtection="1">
      <alignment horizontal="left"/>
      <protection/>
    </xf>
    <xf numFmtId="43" fontId="10" fillId="0" borderId="38" xfId="15" applyFont="1" applyFill="1" applyBorder="1" applyAlignment="1" applyProtection="1">
      <alignment horizontal="center"/>
      <protection/>
    </xf>
    <xf numFmtId="43" fontId="10" fillId="0" borderId="16" xfId="15" applyFont="1" applyFill="1" applyBorder="1" applyAlignment="1" applyProtection="1">
      <alignment horizontal="center"/>
      <protection/>
    </xf>
    <xf numFmtId="179" fontId="10" fillId="0" borderId="7" xfId="0" applyNumberFormat="1" applyFont="1" applyFill="1" applyBorder="1" applyAlignment="1" applyProtection="1">
      <alignment horizontal="left"/>
      <protection/>
    </xf>
    <xf numFmtId="43" fontId="10" fillId="0" borderId="17" xfId="15" applyFont="1" applyFill="1" applyBorder="1" applyAlignment="1" applyProtection="1">
      <alignment horizontal="center"/>
      <protection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3" fillId="6" borderId="36" xfId="0" applyFont="1" applyFill="1" applyBorder="1" applyAlignment="1">
      <alignment horizontal="center" vertical="top" wrapText="1"/>
    </xf>
    <xf numFmtId="43" fontId="3" fillId="6" borderId="36" xfId="15" applyFont="1" applyFill="1" applyBorder="1" applyAlignment="1">
      <alignment horizontal="center" vertical="top" wrapText="1"/>
    </xf>
    <xf numFmtId="0" fontId="9" fillId="0" borderId="39" xfId="0" applyFont="1" applyFill="1" applyBorder="1" applyAlignment="1" applyProtection="1">
      <alignment/>
      <protection/>
    </xf>
    <xf numFmtId="0" fontId="8" fillId="0" borderId="41" xfId="0" applyFont="1" applyFill="1" applyBorder="1" applyAlignment="1" applyProtection="1">
      <alignment/>
      <protection/>
    </xf>
    <xf numFmtId="2" fontId="9" fillId="8" borderId="23" xfId="0" applyNumberFormat="1" applyFont="1" applyFill="1" applyBorder="1" applyAlignment="1" applyProtection="1">
      <alignment horizontal="right"/>
      <protection/>
    </xf>
    <xf numFmtId="0" fontId="12" fillId="6" borderId="0" xfId="0" applyFont="1" applyFill="1" applyAlignment="1">
      <alignment/>
    </xf>
    <xf numFmtId="9" fontId="9" fillId="6" borderId="0" xfId="0" applyNumberFormat="1" applyFont="1" applyFill="1" applyBorder="1" applyAlignment="1" applyProtection="1">
      <alignment/>
      <protection/>
    </xf>
    <xf numFmtId="178" fontId="4" fillId="0" borderId="1" xfId="0" applyNumberFormat="1" applyFont="1" applyBorder="1" applyAlignment="1">
      <alignment horizontal="center"/>
    </xf>
    <xf numFmtId="178" fontId="4" fillId="0" borderId="1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horizontal="center"/>
    </xf>
    <xf numFmtId="43" fontId="4" fillId="6" borderId="11" xfId="15" applyFont="1" applyFill="1" applyBorder="1" applyAlignment="1">
      <alignment horizontal="center"/>
    </xf>
    <xf numFmtId="43" fontId="4" fillId="6" borderId="42" xfId="15" applyFont="1" applyFill="1" applyBorder="1" applyAlignment="1">
      <alignment horizontal="center"/>
    </xf>
    <xf numFmtId="43" fontId="4" fillId="6" borderId="10" xfId="15" applyFont="1" applyFill="1" applyBorder="1" applyAlignment="1">
      <alignment horizontal="center"/>
    </xf>
    <xf numFmtId="43" fontId="4" fillId="6" borderId="43" xfId="15" applyFont="1" applyFill="1" applyBorder="1" applyAlignment="1">
      <alignment horizontal="center"/>
    </xf>
    <xf numFmtId="178" fontId="4" fillId="6" borderId="16" xfId="0" applyNumberFormat="1" applyFont="1" applyFill="1" applyBorder="1" applyAlignment="1">
      <alignment horizontal="center"/>
    </xf>
    <xf numFmtId="178" fontId="4" fillId="6" borderId="17" xfId="0" applyNumberFormat="1" applyFont="1" applyFill="1" applyBorder="1" applyAlignment="1">
      <alignment horizontal="center"/>
    </xf>
    <xf numFmtId="178" fontId="4" fillId="0" borderId="38" xfId="0" applyNumberFormat="1" applyFont="1" applyBorder="1" applyAlignment="1">
      <alignment horizontal="center"/>
    </xf>
    <xf numFmtId="178" fontId="4" fillId="0" borderId="16" xfId="0" applyNumberFormat="1" applyFont="1" applyFill="1" applyBorder="1" applyAlignment="1">
      <alignment horizontal="center"/>
    </xf>
    <xf numFmtId="178" fontId="4" fillId="0" borderId="16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horizontal="left" wrapText="1"/>
    </xf>
    <xf numFmtId="0" fontId="4" fillId="7" borderId="0" xfId="0" applyFont="1" applyFill="1" applyAlignment="1">
      <alignment horizontal="center" wrapText="1"/>
    </xf>
    <xf numFmtId="43" fontId="4" fillId="7" borderId="0" xfId="15" applyFont="1" applyFill="1" applyBorder="1" applyAlignment="1">
      <alignment horizontal="center"/>
    </xf>
    <xf numFmtId="43" fontId="4" fillId="7" borderId="7" xfId="15" applyFont="1" applyFill="1" applyBorder="1" applyAlignment="1">
      <alignment horizontal="center" wrapText="1"/>
    </xf>
    <xf numFmtId="43" fontId="10" fillId="0" borderId="1" xfId="15" applyFont="1" applyFill="1" applyBorder="1" applyAlignment="1" applyProtection="1">
      <alignment horizontal="center"/>
      <protection/>
    </xf>
    <xf numFmtId="43" fontId="10" fillId="0" borderId="4" xfId="15" applyFont="1" applyFill="1" applyBorder="1" applyAlignment="1" applyProtection="1">
      <alignment horizontal="center"/>
      <protection/>
    </xf>
    <xf numFmtId="43" fontId="10" fillId="0" borderId="7" xfId="15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>
      <alignment horizontal="center"/>
    </xf>
    <xf numFmtId="178" fontId="4" fillId="0" borderId="3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 horizontal="center"/>
    </xf>
    <xf numFmtId="178" fontId="4" fillId="6" borderId="11" xfId="0" applyNumberFormat="1" applyFont="1" applyFill="1" applyBorder="1" applyAlignment="1">
      <alignment horizontal="center"/>
    </xf>
    <xf numFmtId="178" fontId="4" fillId="6" borderId="42" xfId="0" applyNumberFormat="1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0" fontId="4" fillId="7" borderId="45" xfId="0" applyFont="1" applyFill="1" applyBorder="1" applyAlignment="1">
      <alignment horizontal="center"/>
    </xf>
    <xf numFmtId="178" fontId="4" fillId="7" borderId="45" xfId="0" applyNumberFormat="1" applyFont="1" applyFill="1" applyBorder="1" applyAlignment="1">
      <alignment horizontal="center"/>
    </xf>
    <xf numFmtId="43" fontId="4" fillId="7" borderId="45" xfId="15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43" fontId="6" fillId="0" borderId="0" xfId="15" applyFont="1" applyAlignment="1">
      <alignment/>
    </xf>
    <xf numFmtId="43" fontId="0" fillId="0" borderId="0" xfId="15" applyAlignment="1" applyProtection="1">
      <alignment/>
      <protection/>
    </xf>
    <xf numFmtId="43" fontId="3" fillId="0" borderId="36" xfId="15" applyFont="1" applyFill="1" applyBorder="1" applyAlignment="1">
      <alignment horizontal="center" vertical="top" wrapText="1"/>
    </xf>
    <xf numFmtId="43" fontId="9" fillId="2" borderId="14" xfId="15" applyFont="1" applyFill="1" applyBorder="1" applyAlignment="1" applyProtection="1">
      <alignment horizontal="center"/>
      <protection/>
    </xf>
    <xf numFmtId="43" fontId="4" fillId="0" borderId="38" xfId="15" applyFont="1" applyBorder="1" applyAlignment="1">
      <alignment horizontal="center"/>
    </xf>
    <xf numFmtId="43" fontId="4" fillId="0" borderId="16" xfId="15" applyFont="1" applyBorder="1" applyAlignment="1">
      <alignment horizontal="center"/>
    </xf>
    <xf numFmtId="43" fontId="4" fillId="0" borderId="17" xfId="15" applyFont="1" applyBorder="1" applyAlignment="1">
      <alignment horizontal="center"/>
    </xf>
    <xf numFmtId="0" fontId="0" fillId="0" borderId="4" xfId="0" applyBorder="1" applyAlignment="1">
      <alignment/>
    </xf>
    <xf numFmtId="178" fontId="4" fillId="0" borderId="4" xfId="0" applyNumberFormat="1" applyFont="1" applyBorder="1" applyAlignment="1">
      <alignment horizontal="center"/>
    </xf>
    <xf numFmtId="178" fontId="4" fillId="0" borderId="16" xfId="0" applyNumberFormat="1" applyFont="1" applyBorder="1" applyAlignment="1">
      <alignment vertical="center"/>
    </xf>
    <xf numFmtId="0" fontId="4" fillId="6" borderId="46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178" fontId="4" fillId="0" borderId="47" xfId="0" applyNumberFormat="1" applyFont="1" applyBorder="1" applyAlignment="1">
      <alignment horizontal="center"/>
    </xf>
    <xf numFmtId="178" fontId="4" fillId="0" borderId="48" xfId="0" applyNumberFormat="1" applyFont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left" wrapText="1"/>
    </xf>
    <xf numFmtId="0" fontId="4" fillId="7" borderId="4" xfId="0" applyFont="1" applyFill="1" applyBorder="1" applyAlignment="1">
      <alignment horizontal="center" wrapText="1"/>
    </xf>
    <xf numFmtId="43" fontId="4" fillId="7" borderId="4" xfId="15" applyFont="1" applyFill="1" applyBorder="1" applyAlignment="1">
      <alignment horizontal="center"/>
    </xf>
    <xf numFmtId="178" fontId="4" fillId="7" borderId="4" xfId="0" applyNumberFormat="1" applyFont="1" applyFill="1" applyBorder="1" applyAlignment="1">
      <alignment horizontal="center"/>
    </xf>
    <xf numFmtId="43" fontId="4" fillId="7" borderId="38" xfId="15" applyFont="1" applyFill="1" applyBorder="1" applyAlignment="1">
      <alignment horizontal="center"/>
    </xf>
    <xf numFmtId="43" fontId="4" fillId="7" borderId="16" xfId="15" applyFont="1" applyFill="1" applyBorder="1" applyAlignment="1">
      <alignment horizontal="center"/>
    </xf>
    <xf numFmtId="43" fontId="0" fillId="0" borderId="16" xfId="15" applyFont="1" applyBorder="1" applyAlignment="1">
      <alignment horizontal="center"/>
    </xf>
    <xf numFmtId="43" fontId="8" fillId="0" borderId="35" xfId="15" applyFont="1" applyFill="1" applyBorder="1" applyAlignment="1" applyProtection="1">
      <alignment/>
      <protection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4" fillId="9" borderId="49" xfId="0" applyFont="1" applyFill="1" applyBorder="1" applyAlignment="1">
      <alignment horizontal="center"/>
    </xf>
    <xf numFmtId="0" fontId="14" fillId="9" borderId="50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0" fontId="14" fillId="9" borderId="51" xfId="0" applyFont="1" applyFill="1" applyBorder="1" applyAlignment="1">
      <alignment horizontal="center"/>
    </xf>
    <xf numFmtId="0" fontId="9" fillId="0" borderId="39" xfId="0" applyFont="1" applyFill="1" applyBorder="1" applyAlignment="1" applyProtection="1">
      <alignment horizontal="left"/>
      <protection/>
    </xf>
    <xf numFmtId="0" fontId="9" fillId="0" borderId="41" xfId="0" applyFont="1" applyFill="1" applyBorder="1" applyAlignment="1" applyProtection="1">
      <alignment horizontal="left"/>
      <protection/>
    </xf>
    <xf numFmtId="0" fontId="9" fillId="0" borderId="40" xfId="0" applyFont="1" applyFill="1" applyBorder="1" applyAlignment="1" applyProtection="1">
      <alignment horizontal="left"/>
      <protection/>
    </xf>
    <xf numFmtId="0" fontId="14" fillId="9" borderId="4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238125</xdr:colOff>
      <xdr:row>1</xdr:row>
      <xdr:rowOff>276225</xdr:rowOff>
    </xdr:to>
    <xdr:pic>
      <xdr:nvPicPr>
        <xdr:cNvPr id="1" name="Picture 34" descr="logo.jpg (2890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0</xdr:row>
      <xdr:rowOff>28575</xdr:rowOff>
    </xdr:from>
    <xdr:to>
      <xdr:col>15</xdr:col>
      <xdr:colOff>352425</xdr:colOff>
      <xdr:row>1</xdr:row>
      <xdr:rowOff>304800</xdr:rowOff>
    </xdr:to>
    <xdr:pic>
      <xdr:nvPicPr>
        <xdr:cNvPr id="2" name="Picture 35" descr="logo.jpg (2890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857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247650</xdr:colOff>
      <xdr:row>1</xdr:row>
      <xdr:rowOff>285750</xdr:rowOff>
    </xdr:to>
    <xdr:pic>
      <xdr:nvPicPr>
        <xdr:cNvPr id="1" name="Picture 5" descr="logo.jpg (2890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0</xdr:row>
      <xdr:rowOff>28575</xdr:rowOff>
    </xdr:from>
    <xdr:to>
      <xdr:col>15</xdr:col>
      <xdr:colOff>381000</xdr:colOff>
      <xdr:row>1</xdr:row>
      <xdr:rowOff>304800</xdr:rowOff>
    </xdr:to>
    <xdr:pic>
      <xdr:nvPicPr>
        <xdr:cNvPr id="2" name="Picture 6" descr="logo.jpg (2890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857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D9"/>
  <sheetViews>
    <sheetView workbookViewId="0" topLeftCell="A1">
      <selection activeCell="H18" sqref="H18"/>
    </sheetView>
  </sheetViews>
  <sheetFormatPr defaultColWidth="9.140625" defaultRowHeight="12.75"/>
  <cols>
    <col min="1" max="1" width="3.28125" style="0" bestFit="1" customWidth="1"/>
    <col min="2" max="2" width="9.8515625" style="0" bestFit="1" customWidth="1"/>
    <col min="3" max="3" width="5.00390625" style="0" bestFit="1" customWidth="1"/>
    <col min="4" max="4" width="7.8515625" style="2" customWidth="1"/>
    <col min="5" max="5" width="5.00390625" style="2" bestFit="1" customWidth="1"/>
    <col min="6" max="6" width="5.8515625" style="2" bestFit="1" customWidth="1"/>
    <col min="7" max="7" width="8.421875" style="2" customWidth="1"/>
    <col min="8" max="8" width="7.00390625" style="5" customWidth="1"/>
    <col min="9" max="9" width="11.28125" style="0" customWidth="1"/>
    <col min="10" max="10" width="10.140625" style="0" customWidth="1"/>
    <col min="11" max="11" width="7.28125" style="0" customWidth="1"/>
    <col min="12" max="12" width="11.00390625" style="0" customWidth="1"/>
    <col min="13" max="16384" width="40.57421875" style="0" customWidth="1"/>
  </cols>
  <sheetData>
    <row r="1" ht="13.5" thickBot="1"/>
    <row r="2" spans="2:4" ht="13.5" thickBot="1">
      <c r="B2" s="44" t="s">
        <v>24</v>
      </c>
      <c r="C2" s="45" t="s">
        <v>17</v>
      </c>
      <c r="D2" s="40" t="s">
        <v>25</v>
      </c>
    </row>
    <row r="3" spans="2:4" ht="12.75">
      <c r="B3" s="41" t="s">
        <v>20</v>
      </c>
      <c r="C3" s="46">
        <v>1350</v>
      </c>
      <c r="D3" s="39">
        <v>310</v>
      </c>
    </row>
    <row r="4" spans="2:4" ht="12.75">
      <c r="B4" s="42" t="s">
        <v>22</v>
      </c>
      <c r="C4" s="47">
        <v>880</v>
      </c>
      <c r="D4" s="37">
        <v>200</v>
      </c>
    </row>
    <row r="5" spans="2:4" ht="12.75">
      <c r="B5" s="42" t="s">
        <v>21</v>
      </c>
      <c r="C5" s="47">
        <v>1030</v>
      </c>
      <c r="D5" s="37">
        <v>250</v>
      </c>
    </row>
    <row r="6" spans="2:4" ht="13.5" thickBot="1">
      <c r="B6" s="43" t="s">
        <v>23</v>
      </c>
      <c r="C6" s="48">
        <v>610</v>
      </c>
      <c r="D6" s="38">
        <v>145</v>
      </c>
    </row>
    <row r="8" ht="13.5" thickBot="1"/>
    <row r="9" spans="2:3" ht="13.5" thickBot="1">
      <c r="B9" s="100" t="s">
        <v>35</v>
      </c>
      <c r="C9" s="101" t="s">
        <v>36</v>
      </c>
    </row>
  </sheetData>
  <printOptions horizontalCentered="1" verticalCentered="1"/>
  <pageMargins left="0.7874015748031497" right="0.7874015748031497" top="0.984251968503937" bottom="0.984251968503937" header="0" footer="0"/>
  <pageSetup fitToHeight="2" fitToWidth="1" horizontalDpi="200" verticalDpi="2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62"/>
  <sheetViews>
    <sheetView tabSelected="1" workbookViewId="0" topLeftCell="A1">
      <selection activeCell="Q38" sqref="Q38"/>
    </sheetView>
  </sheetViews>
  <sheetFormatPr defaultColWidth="9.140625" defaultRowHeight="12.75"/>
  <cols>
    <col min="1" max="1" width="6.8515625" style="0" bestFit="1" customWidth="1"/>
    <col min="2" max="2" width="7.28125" style="0" bestFit="1" customWidth="1"/>
    <col min="3" max="3" width="12.00390625" style="0" bestFit="1" customWidth="1"/>
    <col min="4" max="4" width="38.8515625" style="0" bestFit="1" customWidth="1"/>
    <col min="5" max="5" width="4.140625" style="2" bestFit="1" customWidth="1"/>
    <col min="6" max="6" width="4.7109375" style="2" customWidth="1"/>
    <col min="7" max="7" width="6.140625" style="2" bestFit="1" customWidth="1"/>
    <col min="8" max="10" width="7.00390625" style="36" bestFit="1" customWidth="1"/>
    <col min="11" max="11" width="7.00390625" style="5" customWidth="1"/>
    <col min="12" max="12" width="12.00390625" style="29" bestFit="1" customWidth="1"/>
    <col min="13" max="13" width="9.57421875" style="29" customWidth="1"/>
    <col min="14" max="14" width="6.421875" style="0" bestFit="1" customWidth="1"/>
    <col min="15" max="15" width="5.28125" style="0" customWidth="1"/>
    <col min="16" max="16" width="6.421875" style="0" customWidth="1"/>
    <col min="17" max="17" width="13.8515625" style="0" customWidth="1"/>
    <col min="18" max="18" width="36.7109375" style="0" bestFit="1" customWidth="1"/>
    <col min="19" max="19" width="7.421875" style="0" bestFit="1" customWidth="1"/>
    <col min="20" max="20" width="9.8515625" style="0" bestFit="1" customWidth="1"/>
    <col min="21" max="21" width="7.28125" style="0" bestFit="1" customWidth="1"/>
    <col min="22" max="22" width="8.7109375" style="29" bestFit="1" customWidth="1"/>
    <col min="23" max="23" width="7.140625" style="0" bestFit="1" customWidth="1"/>
    <col min="24" max="24" width="7.57421875" style="0" bestFit="1" customWidth="1"/>
    <col min="25" max="25" width="5.8515625" style="0" customWidth="1"/>
    <col min="26" max="26" width="4.7109375" style="0" customWidth="1"/>
    <col min="27" max="27" width="6.8515625" style="0" customWidth="1"/>
    <col min="28" max="28" width="3.7109375" style="0" customWidth="1"/>
    <col min="29" max="16384" width="40.57421875" style="0" customWidth="1"/>
  </cols>
  <sheetData>
    <row r="1" spans="1:22" s="3" customFormat="1" ht="26.25" thickBot="1">
      <c r="A1" s="170" t="s">
        <v>42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69" t="s">
        <v>24</v>
      </c>
      <c r="M1" s="49" t="s">
        <v>22</v>
      </c>
      <c r="V1" s="146"/>
    </row>
    <row r="2" spans="1:23" s="3" customFormat="1" ht="26.25" thickBot="1">
      <c r="A2" s="171" t="s">
        <v>43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70" t="s">
        <v>17</v>
      </c>
      <c r="M2" s="72">
        <f>VLOOKUP(M1,Parametros!B3:D6,2,FALSE)</f>
        <v>880</v>
      </c>
      <c r="P2" s="7"/>
      <c r="Q2" s="6" t="s">
        <v>3</v>
      </c>
      <c r="R2" s="8"/>
      <c r="S2" s="8"/>
      <c r="T2" s="8"/>
      <c r="U2" s="8"/>
      <c r="V2" s="147"/>
      <c r="W2" s="8"/>
    </row>
    <row r="3" spans="1:24" ht="15.75" thickBot="1">
      <c r="A3" s="74"/>
      <c r="B3" s="74"/>
      <c r="C3" s="74"/>
      <c r="D3" s="74"/>
      <c r="E3" s="75"/>
      <c r="F3" s="75"/>
      <c r="G3" s="75"/>
      <c r="H3" s="76"/>
      <c r="I3" s="76"/>
      <c r="J3" s="76"/>
      <c r="K3" s="77"/>
      <c r="L3" s="71" t="s">
        <v>28</v>
      </c>
      <c r="M3" s="73">
        <f>VLOOKUP(M1,Parametros!B3:D6,3,FALSE)</f>
        <v>200</v>
      </c>
      <c r="O3" s="176" t="s">
        <v>4</v>
      </c>
      <c r="P3" s="177"/>
      <c r="Q3" s="177"/>
      <c r="R3" s="177"/>
      <c r="S3" s="177"/>
      <c r="T3" s="177"/>
      <c r="U3" s="177"/>
      <c r="V3" s="177"/>
      <c r="W3" s="177"/>
      <c r="X3" s="178"/>
    </row>
    <row r="4" spans="1:24" s="84" customFormat="1" ht="34.5" thickBot="1">
      <c r="A4" s="80" t="s">
        <v>0</v>
      </c>
      <c r="B4" s="81" t="s">
        <v>1</v>
      </c>
      <c r="C4" s="81" t="s">
        <v>41</v>
      </c>
      <c r="D4" s="102" t="s">
        <v>19</v>
      </c>
      <c r="E4" s="102" t="s">
        <v>31</v>
      </c>
      <c r="F4" s="102" t="s">
        <v>45</v>
      </c>
      <c r="G4" s="102" t="s">
        <v>5</v>
      </c>
      <c r="H4" s="103" t="s">
        <v>34</v>
      </c>
      <c r="I4" s="82"/>
      <c r="J4" s="82" t="s">
        <v>26</v>
      </c>
      <c r="K4" s="82" t="s">
        <v>27</v>
      </c>
      <c r="L4" s="85" t="s">
        <v>30</v>
      </c>
      <c r="M4" s="83" t="s">
        <v>33</v>
      </c>
      <c r="O4" s="86" t="s">
        <v>0</v>
      </c>
      <c r="P4" s="87" t="s">
        <v>1</v>
      </c>
      <c r="Q4" s="87" t="s">
        <v>39</v>
      </c>
      <c r="R4" s="87" t="s">
        <v>19</v>
      </c>
      <c r="S4" s="87" t="s">
        <v>31</v>
      </c>
      <c r="T4" s="87" t="s">
        <v>32</v>
      </c>
      <c r="U4" s="87" t="s">
        <v>5</v>
      </c>
      <c r="V4" s="148" t="s">
        <v>34</v>
      </c>
      <c r="W4" s="88" t="s">
        <v>2</v>
      </c>
      <c r="X4" s="89" t="s">
        <v>30</v>
      </c>
    </row>
    <row r="5" spans="1:24" ht="12.75">
      <c r="A5" s="66">
        <v>1</v>
      </c>
      <c r="B5" s="131">
        <v>25</v>
      </c>
      <c r="C5" s="142" t="s">
        <v>98</v>
      </c>
      <c r="D5" s="142" t="s">
        <v>99</v>
      </c>
      <c r="E5" s="142"/>
      <c r="F5" s="142" t="s">
        <v>48</v>
      </c>
      <c r="G5" s="142" t="s">
        <v>61</v>
      </c>
      <c r="H5" s="142">
        <v>999.99</v>
      </c>
      <c r="I5" s="11"/>
      <c r="J5" s="132">
        <v>0.0005025462962962963</v>
      </c>
      <c r="K5" s="135">
        <f aca="true" t="shared" si="0" ref="K5:K36">IF(ISTEXT(I5),I5,IF(ISTEXT(J5),J5,I5+J5))</f>
        <v>0.0005025462962962963</v>
      </c>
      <c r="L5" s="114">
        <f>IF(ISTEXT(K5),"",IF(K5&gt;0,ROUND(((K5/$K$5)-1)*$M$2,2),""))</f>
        <v>0</v>
      </c>
      <c r="M5" s="52">
        <f>IF(ISTEXT(L5),"",IF(L5+$T$35&gt;=1000,999.99,L5+$T$35))</f>
        <v>53.89</v>
      </c>
      <c r="O5" s="10">
        <v>1</v>
      </c>
      <c r="P5" s="91">
        <v>25</v>
      </c>
      <c r="Q5" s="91" t="s">
        <v>98</v>
      </c>
      <c r="R5" s="92" t="s">
        <v>99</v>
      </c>
      <c r="S5" s="91">
        <v>0</v>
      </c>
      <c r="T5" s="91" t="s">
        <v>48</v>
      </c>
      <c r="U5" s="91" t="s">
        <v>61</v>
      </c>
      <c r="V5" s="129"/>
      <c r="W5" s="11">
        <v>0.0005025462962962963</v>
      </c>
      <c r="X5" s="93"/>
    </row>
    <row r="6" spans="1:24" ht="12.75">
      <c r="A6" s="67">
        <v>2</v>
      </c>
      <c r="B6" s="133">
        <v>5</v>
      </c>
      <c r="C6" s="141" t="s">
        <v>57</v>
      </c>
      <c r="D6" s="141" t="s">
        <v>58</v>
      </c>
      <c r="E6" s="141"/>
      <c r="F6" s="141" t="s">
        <v>48</v>
      </c>
      <c r="G6" s="141" t="s">
        <v>52</v>
      </c>
      <c r="H6" s="141">
        <v>68.72</v>
      </c>
      <c r="I6" s="4"/>
      <c r="J6" s="119">
        <v>0.0005096064814814814</v>
      </c>
      <c r="K6" s="136">
        <f t="shared" si="0"/>
        <v>0.0005096064814814814</v>
      </c>
      <c r="L6" s="115">
        <f>IF(ISTEXT(K6),"",IF(K6&gt;0,ROUND(((K6/$K$5)-1)*$M$2,2),""))</f>
        <v>12.36</v>
      </c>
      <c r="M6" s="53">
        <f aca="true" t="shared" si="1" ref="M6:M36">IF(ISTEXT(L6),"",IF(L6+$T$35&gt;=1000,999.99,L6+$T$35))</f>
        <v>66.25</v>
      </c>
      <c r="O6" s="12">
        <v>2</v>
      </c>
      <c r="P6" s="78">
        <v>5</v>
      </c>
      <c r="Q6" s="78" t="s">
        <v>57</v>
      </c>
      <c r="R6" s="90" t="s">
        <v>58</v>
      </c>
      <c r="S6" s="78">
        <v>0</v>
      </c>
      <c r="T6" s="78" t="s">
        <v>48</v>
      </c>
      <c r="U6" s="78" t="s">
        <v>52</v>
      </c>
      <c r="V6" s="128">
        <v>68.72</v>
      </c>
      <c r="W6" s="4">
        <v>0.0005096064814814814</v>
      </c>
      <c r="X6" s="94">
        <v>12.36</v>
      </c>
    </row>
    <row r="7" spans="1:24" ht="12.75">
      <c r="A7" s="67">
        <v>3</v>
      </c>
      <c r="B7" s="133">
        <v>2</v>
      </c>
      <c r="C7" s="141" t="s">
        <v>50</v>
      </c>
      <c r="D7" s="141" t="s">
        <v>51</v>
      </c>
      <c r="E7" s="141"/>
      <c r="F7" s="141" t="s">
        <v>48</v>
      </c>
      <c r="G7" s="141" t="s">
        <v>52</v>
      </c>
      <c r="H7" s="141">
        <v>91.11</v>
      </c>
      <c r="I7" s="4"/>
      <c r="J7" s="119">
        <v>0.0005157407407407408</v>
      </c>
      <c r="K7" s="136">
        <f t="shared" si="0"/>
        <v>0.0005157407407407408</v>
      </c>
      <c r="L7" s="115">
        <f aca="true" t="shared" si="2" ref="L7:L36">IF(ISTEXT(K7),"",IF(K7&gt;0,ROUND(((K7/$K$5)-1)*$M$2,2),""))</f>
        <v>23.1</v>
      </c>
      <c r="M7" s="53">
        <f t="shared" si="1"/>
        <v>76.99000000000001</v>
      </c>
      <c r="O7" s="12">
        <v>3</v>
      </c>
      <c r="P7" s="78">
        <v>2</v>
      </c>
      <c r="Q7" s="78" t="s">
        <v>50</v>
      </c>
      <c r="R7" s="90" t="s">
        <v>51</v>
      </c>
      <c r="S7" s="78">
        <v>0</v>
      </c>
      <c r="T7" s="78" t="s">
        <v>48</v>
      </c>
      <c r="U7" s="78" t="s">
        <v>52</v>
      </c>
      <c r="V7" s="128">
        <v>91.11</v>
      </c>
      <c r="W7" s="4">
        <v>0.0005157407407407408</v>
      </c>
      <c r="X7" s="94">
        <v>23.1</v>
      </c>
    </row>
    <row r="8" spans="1:24" ht="12.75">
      <c r="A8" s="67">
        <v>4</v>
      </c>
      <c r="B8" s="133">
        <v>3</v>
      </c>
      <c r="C8" s="141" t="s">
        <v>53</v>
      </c>
      <c r="D8" s="141" t="s">
        <v>54</v>
      </c>
      <c r="E8" s="141"/>
      <c r="F8" s="141" t="s">
        <v>48</v>
      </c>
      <c r="G8" s="141" t="s">
        <v>52</v>
      </c>
      <c r="H8" s="141">
        <v>99.84</v>
      </c>
      <c r="I8" s="4"/>
      <c r="J8" s="119">
        <v>0.0005253472222222223</v>
      </c>
      <c r="K8" s="136">
        <f t="shared" si="0"/>
        <v>0.0005253472222222223</v>
      </c>
      <c r="L8" s="115">
        <f t="shared" si="2"/>
        <v>39.93</v>
      </c>
      <c r="M8" s="53">
        <f t="shared" si="1"/>
        <v>93.82</v>
      </c>
      <c r="O8" s="12">
        <v>4</v>
      </c>
      <c r="P8" s="78">
        <v>3</v>
      </c>
      <c r="Q8" s="78" t="s">
        <v>53</v>
      </c>
      <c r="R8" s="90" t="s">
        <v>54</v>
      </c>
      <c r="S8" s="78">
        <v>0</v>
      </c>
      <c r="T8" s="78" t="s">
        <v>48</v>
      </c>
      <c r="U8" s="78" t="s">
        <v>52</v>
      </c>
      <c r="V8" s="128">
        <v>99.84</v>
      </c>
      <c r="W8" s="4">
        <v>0.0005253472222222223</v>
      </c>
      <c r="X8" s="94">
        <v>39.93</v>
      </c>
    </row>
    <row r="9" spans="1:24" ht="12.75">
      <c r="A9" s="67">
        <v>5</v>
      </c>
      <c r="B9" s="133">
        <v>1</v>
      </c>
      <c r="C9" s="141" t="s">
        <v>46</v>
      </c>
      <c r="D9" s="141" t="s">
        <v>47</v>
      </c>
      <c r="E9" s="141"/>
      <c r="F9" s="141" t="s">
        <v>48</v>
      </c>
      <c r="G9" s="141" t="s">
        <v>49</v>
      </c>
      <c r="H9" s="141">
        <v>99.21</v>
      </c>
      <c r="I9" s="4"/>
      <c r="J9" s="119">
        <v>0.0005258101851851851</v>
      </c>
      <c r="K9" s="136">
        <f t="shared" si="0"/>
        <v>0.0005258101851851851</v>
      </c>
      <c r="L9" s="115">
        <f t="shared" si="2"/>
        <v>40.74</v>
      </c>
      <c r="M9" s="53">
        <f t="shared" si="1"/>
        <v>94.63</v>
      </c>
      <c r="O9" s="12">
        <v>5</v>
      </c>
      <c r="P9" s="78">
        <v>1</v>
      </c>
      <c r="Q9" s="78" t="s">
        <v>46</v>
      </c>
      <c r="R9" s="90" t="s">
        <v>47</v>
      </c>
      <c r="S9" s="78">
        <v>0</v>
      </c>
      <c r="T9" s="78" t="s">
        <v>48</v>
      </c>
      <c r="U9" s="78" t="s">
        <v>49</v>
      </c>
      <c r="V9" s="128">
        <v>99.21</v>
      </c>
      <c r="W9" s="4">
        <v>0.0005258101851851851</v>
      </c>
      <c r="X9" s="94">
        <v>40.74</v>
      </c>
    </row>
    <row r="10" spans="1:24" ht="12.75">
      <c r="A10" s="67">
        <v>6</v>
      </c>
      <c r="B10" s="133">
        <v>20</v>
      </c>
      <c r="C10" s="141" t="s">
        <v>88</v>
      </c>
      <c r="D10" s="141" t="s">
        <v>89</v>
      </c>
      <c r="E10" s="141"/>
      <c r="F10" s="141" t="s">
        <v>48</v>
      </c>
      <c r="G10" s="141" t="s">
        <v>61</v>
      </c>
      <c r="H10" s="141">
        <v>999.99</v>
      </c>
      <c r="I10" s="4"/>
      <c r="J10" s="119">
        <v>0.000536574074074074</v>
      </c>
      <c r="K10" s="136">
        <f t="shared" si="0"/>
        <v>0.000536574074074074</v>
      </c>
      <c r="L10" s="115">
        <f t="shared" si="2"/>
        <v>59.59</v>
      </c>
      <c r="M10" s="53">
        <f t="shared" si="1"/>
        <v>113.48</v>
      </c>
      <c r="O10" s="12">
        <v>6</v>
      </c>
      <c r="P10" s="78">
        <v>20</v>
      </c>
      <c r="Q10" s="78" t="s">
        <v>88</v>
      </c>
      <c r="R10" s="90" t="s">
        <v>89</v>
      </c>
      <c r="S10" s="78">
        <v>0</v>
      </c>
      <c r="T10" s="78" t="s">
        <v>48</v>
      </c>
      <c r="U10" s="78" t="s">
        <v>61</v>
      </c>
      <c r="V10" s="128"/>
      <c r="W10" s="4">
        <v>0.000536574074074074</v>
      </c>
      <c r="X10" s="94"/>
    </row>
    <row r="11" spans="1:24" ht="12.75">
      <c r="A11" s="67">
        <v>7</v>
      </c>
      <c r="B11" s="133">
        <v>27</v>
      </c>
      <c r="C11" s="141" t="s">
        <v>102</v>
      </c>
      <c r="D11" s="141" t="s">
        <v>103</v>
      </c>
      <c r="E11" s="141"/>
      <c r="F11" s="141" t="s">
        <v>48</v>
      </c>
      <c r="G11" s="141" t="s">
        <v>49</v>
      </c>
      <c r="H11" s="141">
        <v>999.99</v>
      </c>
      <c r="I11" s="4"/>
      <c r="J11" s="119">
        <v>0.0005568287037037037</v>
      </c>
      <c r="K11" s="136">
        <f t="shared" si="0"/>
        <v>0.0005568287037037037</v>
      </c>
      <c r="L11" s="115">
        <f t="shared" si="2"/>
        <v>95.05</v>
      </c>
      <c r="M11" s="53">
        <f t="shared" si="1"/>
        <v>148.94</v>
      </c>
      <c r="O11" s="12">
        <v>7</v>
      </c>
      <c r="P11" s="78">
        <v>27</v>
      </c>
      <c r="Q11" s="78" t="s">
        <v>102</v>
      </c>
      <c r="R11" s="90" t="s">
        <v>103</v>
      </c>
      <c r="S11" s="78">
        <v>0</v>
      </c>
      <c r="T11" s="78" t="s">
        <v>48</v>
      </c>
      <c r="U11" s="78" t="s">
        <v>49</v>
      </c>
      <c r="V11" s="128"/>
      <c r="W11" s="4">
        <v>0.0005568287037037037</v>
      </c>
      <c r="X11" s="94"/>
    </row>
    <row r="12" spans="1:24" ht="12.75">
      <c r="A12" s="67">
        <v>8</v>
      </c>
      <c r="B12" s="133">
        <v>8</v>
      </c>
      <c r="C12" s="141" t="s">
        <v>64</v>
      </c>
      <c r="D12" s="141" t="s">
        <v>65</v>
      </c>
      <c r="E12" s="141"/>
      <c r="F12" s="141" t="s">
        <v>48</v>
      </c>
      <c r="G12" s="141" t="s">
        <v>52</v>
      </c>
      <c r="H12" s="141">
        <v>177.63</v>
      </c>
      <c r="I12" s="4"/>
      <c r="J12" s="119">
        <v>0.0005616898148148149</v>
      </c>
      <c r="K12" s="136">
        <f t="shared" si="0"/>
        <v>0.0005616898148148149</v>
      </c>
      <c r="L12" s="115">
        <f t="shared" si="2"/>
        <v>103.57</v>
      </c>
      <c r="M12" s="53">
        <f t="shared" si="1"/>
        <v>157.45999999999998</v>
      </c>
      <c r="O12" s="12">
        <v>8</v>
      </c>
      <c r="P12" s="78">
        <v>8</v>
      </c>
      <c r="Q12" s="78" t="s">
        <v>64</v>
      </c>
      <c r="R12" s="90" t="s">
        <v>65</v>
      </c>
      <c r="S12" s="78">
        <v>0</v>
      </c>
      <c r="T12" s="78" t="s">
        <v>48</v>
      </c>
      <c r="U12" s="78" t="s">
        <v>52</v>
      </c>
      <c r="V12" s="128">
        <v>177.63</v>
      </c>
      <c r="W12" s="4">
        <v>0.0005616898148148149</v>
      </c>
      <c r="X12" s="94">
        <v>103.57</v>
      </c>
    </row>
    <row r="13" spans="1:24" ht="12.75">
      <c r="A13" s="67">
        <v>9</v>
      </c>
      <c r="B13" s="133">
        <v>12</v>
      </c>
      <c r="C13" s="141" t="s">
        <v>72</v>
      </c>
      <c r="D13" s="141" t="s">
        <v>73</v>
      </c>
      <c r="E13" s="141"/>
      <c r="F13" s="141" t="s">
        <v>48</v>
      </c>
      <c r="G13" s="141" t="s">
        <v>52</v>
      </c>
      <c r="H13" s="141">
        <v>273.4</v>
      </c>
      <c r="I13" s="4"/>
      <c r="J13" s="119">
        <v>0.0005731481481481481</v>
      </c>
      <c r="K13" s="136">
        <f t="shared" si="0"/>
        <v>0.0005731481481481481</v>
      </c>
      <c r="L13" s="115">
        <f t="shared" si="2"/>
        <v>123.63</v>
      </c>
      <c r="M13" s="53">
        <f t="shared" si="1"/>
        <v>177.51999999999998</v>
      </c>
      <c r="O13" s="12">
        <v>9</v>
      </c>
      <c r="P13" s="78">
        <v>12</v>
      </c>
      <c r="Q13" s="78" t="s">
        <v>72</v>
      </c>
      <c r="R13" s="90" t="s">
        <v>73</v>
      </c>
      <c r="S13" s="78">
        <v>0</v>
      </c>
      <c r="T13" s="78" t="s">
        <v>48</v>
      </c>
      <c r="U13" s="78" t="s">
        <v>52</v>
      </c>
      <c r="V13" s="128"/>
      <c r="W13" s="4">
        <v>0.0005731481481481481</v>
      </c>
      <c r="X13" s="94"/>
    </row>
    <row r="14" spans="1:24" ht="13.5" thickBot="1">
      <c r="A14" s="67">
        <v>10</v>
      </c>
      <c r="B14" s="133">
        <v>46</v>
      </c>
      <c r="C14" s="141" t="s">
        <v>141</v>
      </c>
      <c r="D14" s="141" t="s">
        <v>142</v>
      </c>
      <c r="E14" s="141"/>
      <c r="F14" s="141" t="s">
        <v>48</v>
      </c>
      <c r="G14" s="141" t="s">
        <v>52</v>
      </c>
      <c r="H14" s="141">
        <v>999.99</v>
      </c>
      <c r="I14" s="4"/>
      <c r="J14" s="119">
        <v>0.0005767361111111111</v>
      </c>
      <c r="K14" s="136">
        <f t="shared" si="0"/>
        <v>0.0005767361111111111</v>
      </c>
      <c r="L14" s="115">
        <f t="shared" si="2"/>
        <v>129.91</v>
      </c>
      <c r="M14" s="53">
        <f t="shared" si="1"/>
        <v>183.8</v>
      </c>
      <c r="O14" s="13">
        <v>10</v>
      </c>
      <c r="P14" s="79">
        <v>46</v>
      </c>
      <c r="Q14" s="79" t="s">
        <v>141</v>
      </c>
      <c r="R14" s="95" t="s">
        <v>142</v>
      </c>
      <c r="S14" s="79">
        <v>0</v>
      </c>
      <c r="T14" s="79" t="s">
        <v>48</v>
      </c>
      <c r="U14" s="79" t="s">
        <v>52</v>
      </c>
      <c r="V14" s="130"/>
      <c r="W14" s="14">
        <v>0.0005767361111111111</v>
      </c>
      <c r="X14" s="96"/>
    </row>
    <row r="15" spans="1:24" ht="15.75" thickBot="1">
      <c r="A15" s="67">
        <v>11</v>
      </c>
      <c r="B15" s="133">
        <v>18</v>
      </c>
      <c r="C15" s="141" t="s">
        <v>84</v>
      </c>
      <c r="D15" s="141" t="s">
        <v>85</v>
      </c>
      <c r="E15" s="141"/>
      <c r="F15" s="141" t="s">
        <v>48</v>
      </c>
      <c r="G15" s="141" t="s">
        <v>61</v>
      </c>
      <c r="H15" s="141">
        <v>999.99</v>
      </c>
      <c r="I15" s="4"/>
      <c r="J15" s="119">
        <v>0.0005807870370370371</v>
      </c>
      <c r="K15" s="136">
        <f t="shared" si="0"/>
        <v>0.0005807870370370371</v>
      </c>
      <c r="L15" s="115">
        <f t="shared" si="2"/>
        <v>137.01</v>
      </c>
      <c r="M15" s="53">
        <f t="shared" si="1"/>
        <v>190.89999999999998</v>
      </c>
      <c r="O15" s="15"/>
      <c r="P15" s="15"/>
      <c r="Q15" s="15"/>
      <c r="R15" s="15"/>
      <c r="S15" s="15"/>
      <c r="T15" s="15"/>
      <c r="U15" s="15"/>
      <c r="V15" s="149">
        <f>SUM(V5:V14)</f>
        <v>536.51</v>
      </c>
      <c r="W15" s="16"/>
      <c r="X15" s="28">
        <f>SUM(X5:X14)</f>
        <v>219.7</v>
      </c>
    </row>
    <row r="16" spans="1:24" ht="15" thickBot="1">
      <c r="A16" s="67">
        <v>12</v>
      </c>
      <c r="B16" s="133">
        <v>9</v>
      </c>
      <c r="C16" s="141" t="s">
        <v>66</v>
      </c>
      <c r="D16" s="141" t="s">
        <v>67</v>
      </c>
      <c r="E16" s="141"/>
      <c r="F16" s="141" t="s">
        <v>48</v>
      </c>
      <c r="G16" s="141" t="s">
        <v>49</v>
      </c>
      <c r="H16" s="141">
        <v>210.45</v>
      </c>
      <c r="I16" s="4"/>
      <c r="J16" s="119">
        <v>0.0005957175925925926</v>
      </c>
      <c r="K16" s="136">
        <f t="shared" si="0"/>
        <v>0.0005957175925925926</v>
      </c>
      <c r="L16" s="115">
        <f t="shared" si="2"/>
        <v>163.15</v>
      </c>
      <c r="M16" s="53">
        <f t="shared" si="1"/>
        <v>217.04000000000002</v>
      </c>
      <c r="O16" s="15"/>
      <c r="P16" s="15"/>
      <c r="Q16" s="15"/>
      <c r="R16" s="15"/>
      <c r="S16" s="15"/>
      <c r="T16" s="15"/>
      <c r="U16" s="15"/>
      <c r="V16" s="16"/>
      <c r="W16" s="16"/>
      <c r="X16" s="16"/>
    </row>
    <row r="17" spans="1:22" ht="15.75" thickBot="1">
      <c r="A17" s="67">
        <v>13</v>
      </c>
      <c r="B17" s="133">
        <v>31</v>
      </c>
      <c r="C17" s="141" t="s">
        <v>110</v>
      </c>
      <c r="D17" s="141" t="s">
        <v>111</v>
      </c>
      <c r="E17" s="141"/>
      <c r="F17" s="141" t="s">
        <v>48</v>
      </c>
      <c r="G17" s="141" t="s">
        <v>112</v>
      </c>
      <c r="H17" s="141">
        <v>999.99</v>
      </c>
      <c r="I17" s="4"/>
      <c r="J17" s="119">
        <v>0.0005967592592592593</v>
      </c>
      <c r="K17" s="136">
        <f t="shared" si="0"/>
        <v>0.0005967592592592593</v>
      </c>
      <c r="L17" s="115">
        <f t="shared" si="2"/>
        <v>164.97</v>
      </c>
      <c r="M17" s="53">
        <f t="shared" si="1"/>
        <v>218.86</v>
      </c>
      <c r="O17" s="17" t="s">
        <v>6</v>
      </c>
      <c r="P17" s="9"/>
      <c r="Q17" s="9"/>
      <c r="R17" s="9"/>
      <c r="S17" s="9"/>
      <c r="T17" s="9"/>
      <c r="U17" s="9"/>
      <c r="V17" s="169"/>
    </row>
    <row r="18" spans="1:22" ht="34.5" thickBot="1">
      <c r="A18" s="67">
        <v>14</v>
      </c>
      <c r="B18" s="133">
        <v>10</v>
      </c>
      <c r="C18" s="141" t="s">
        <v>68</v>
      </c>
      <c r="D18" s="141" t="s">
        <v>69</v>
      </c>
      <c r="E18" s="141"/>
      <c r="F18" s="141" t="s">
        <v>48</v>
      </c>
      <c r="G18" s="141" t="s">
        <v>52</v>
      </c>
      <c r="H18" s="141">
        <v>215.49</v>
      </c>
      <c r="I18" s="4"/>
      <c r="J18" s="119">
        <v>0.0006186342592592593</v>
      </c>
      <c r="K18" s="136">
        <f t="shared" si="0"/>
        <v>0.0006186342592592593</v>
      </c>
      <c r="L18" s="115">
        <f t="shared" si="2"/>
        <v>203.28</v>
      </c>
      <c r="M18" s="53">
        <f t="shared" si="1"/>
        <v>257.17</v>
      </c>
      <c r="O18" s="86" t="s">
        <v>0</v>
      </c>
      <c r="P18" s="87" t="s">
        <v>1</v>
      </c>
      <c r="Q18" s="87" t="s">
        <v>39</v>
      </c>
      <c r="R18" s="87" t="s">
        <v>19</v>
      </c>
      <c r="S18" s="87" t="s">
        <v>31</v>
      </c>
      <c r="T18" s="87" t="s">
        <v>32</v>
      </c>
      <c r="U18" s="87" t="s">
        <v>5</v>
      </c>
      <c r="V18" s="89" t="s">
        <v>34</v>
      </c>
    </row>
    <row r="19" spans="1:24" ht="14.25">
      <c r="A19" s="67">
        <v>15</v>
      </c>
      <c r="B19" s="133">
        <v>14</v>
      </c>
      <c r="C19" s="141" t="s">
        <v>76</v>
      </c>
      <c r="D19" s="141" t="s">
        <v>77</v>
      </c>
      <c r="E19" s="141"/>
      <c r="F19" s="141" t="s">
        <v>48</v>
      </c>
      <c r="G19" s="141" t="s">
        <v>49</v>
      </c>
      <c r="H19" s="141">
        <v>365.63</v>
      </c>
      <c r="I19" s="4"/>
      <c r="J19" s="119">
        <v>0.0006422453703703704</v>
      </c>
      <c r="K19" s="136">
        <f t="shared" si="0"/>
        <v>0.0006422453703703704</v>
      </c>
      <c r="L19" s="115">
        <f t="shared" si="2"/>
        <v>244.62</v>
      </c>
      <c r="M19" s="53">
        <f t="shared" si="1"/>
        <v>298.51</v>
      </c>
      <c r="O19" s="50">
        <v>1</v>
      </c>
      <c r="P19" s="35">
        <v>5</v>
      </c>
      <c r="Q19" s="35" t="s">
        <v>57</v>
      </c>
      <c r="R19" s="97" t="s">
        <v>58</v>
      </c>
      <c r="S19" s="35"/>
      <c r="T19" s="35" t="s">
        <v>48</v>
      </c>
      <c r="U19" s="35" t="s">
        <v>52</v>
      </c>
      <c r="V19" s="150">
        <v>68.72</v>
      </c>
      <c r="W19" s="16"/>
      <c r="X19" s="16"/>
    </row>
    <row r="20" spans="1:24" ht="14.25">
      <c r="A20" s="67">
        <v>16</v>
      </c>
      <c r="B20" s="133">
        <v>45</v>
      </c>
      <c r="C20" s="141" t="s">
        <v>139</v>
      </c>
      <c r="D20" s="141" t="s">
        <v>140</v>
      </c>
      <c r="E20" s="141"/>
      <c r="F20" s="141" t="s">
        <v>48</v>
      </c>
      <c r="G20" s="141" t="s">
        <v>61</v>
      </c>
      <c r="H20" s="141">
        <v>999.99</v>
      </c>
      <c r="I20" s="4"/>
      <c r="J20" s="119">
        <v>0.0006437499999999999</v>
      </c>
      <c r="K20" s="136">
        <f t="shared" si="0"/>
        <v>0.0006437499999999999</v>
      </c>
      <c r="L20" s="115">
        <f t="shared" si="2"/>
        <v>247.26</v>
      </c>
      <c r="M20" s="53">
        <f t="shared" si="1"/>
        <v>301.15</v>
      </c>
      <c r="O20" s="18">
        <v>2</v>
      </c>
      <c r="P20" s="1">
        <v>2</v>
      </c>
      <c r="Q20" s="1" t="s">
        <v>50</v>
      </c>
      <c r="R20" s="98" t="s">
        <v>51</v>
      </c>
      <c r="S20" s="1"/>
      <c r="T20" s="1" t="s">
        <v>48</v>
      </c>
      <c r="U20" s="1" t="s">
        <v>52</v>
      </c>
      <c r="V20" s="151">
        <v>91.11</v>
      </c>
      <c r="W20" s="19"/>
      <c r="X20" s="20"/>
    </row>
    <row r="21" spans="1:24" ht="14.25">
      <c r="A21" s="67">
        <v>17</v>
      </c>
      <c r="B21" s="133">
        <v>22</v>
      </c>
      <c r="C21" s="141" t="s">
        <v>92</v>
      </c>
      <c r="D21" s="141" t="s">
        <v>93</v>
      </c>
      <c r="E21" s="141"/>
      <c r="F21" s="141" t="s">
        <v>48</v>
      </c>
      <c r="G21" s="141" t="s">
        <v>49</v>
      </c>
      <c r="H21" s="141">
        <v>999.99</v>
      </c>
      <c r="I21" s="4"/>
      <c r="J21" s="119">
        <v>0.0006461805555555555</v>
      </c>
      <c r="K21" s="136">
        <f t="shared" si="0"/>
        <v>0.0006461805555555555</v>
      </c>
      <c r="L21" s="115">
        <f t="shared" si="2"/>
        <v>251.52</v>
      </c>
      <c r="M21" s="53">
        <f t="shared" si="1"/>
        <v>305.41</v>
      </c>
      <c r="O21" s="18">
        <v>3</v>
      </c>
      <c r="P21" s="1">
        <v>4</v>
      </c>
      <c r="Q21" s="1" t="s">
        <v>55</v>
      </c>
      <c r="R21" s="98" t="s">
        <v>56</v>
      </c>
      <c r="S21" s="1"/>
      <c r="T21" s="1" t="s">
        <v>48</v>
      </c>
      <c r="U21" s="1" t="s">
        <v>49</v>
      </c>
      <c r="V21" s="151">
        <v>94.09</v>
      </c>
      <c r="W21" s="19"/>
      <c r="X21" s="20"/>
    </row>
    <row r="22" spans="1:24" ht="14.25">
      <c r="A22" s="67">
        <v>18</v>
      </c>
      <c r="B22" s="133">
        <v>37</v>
      </c>
      <c r="C22" s="141" t="s">
        <v>123</v>
      </c>
      <c r="D22" s="141" t="s">
        <v>124</v>
      </c>
      <c r="E22" s="141"/>
      <c r="F22" s="141" t="s">
        <v>48</v>
      </c>
      <c r="G22" s="141" t="s">
        <v>49</v>
      </c>
      <c r="H22" s="141">
        <v>999.99</v>
      </c>
      <c r="I22" s="4"/>
      <c r="J22" s="119">
        <v>0.0007021990740740742</v>
      </c>
      <c r="K22" s="136">
        <f t="shared" si="0"/>
        <v>0.0007021990740740742</v>
      </c>
      <c r="L22" s="115">
        <f t="shared" si="2"/>
        <v>349.61</v>
      </c>
      <c r="M22" s="53">
        <f t="shared" si="1"/>
        <v>403.5</v>
      </c>
      <c r="O22" s="18">
        <v>4</v>
      </c>
      <c r="P22" s="1">
        <v>1</v>
      </c>
      <c r="Q22" s="1" t="s">
        <v>46</v>
      </c>
      <c r="R22" s="98" t="s">
        <v>47</v>
      </c>
      <c r="S22" s="1"/>
      <c r="T22" s="1" t="s">
        <v>48</v>
      </c>
      <c r="U22" s="1" t="s">
        <v>49</v>
      </c>
      <c r="V22" s="151">
        <v>99.21</v>
      </c>
      <c r="W22" s="19"/>
      <c r="X22" s="20"/>
    </row>
    <row r="23" spans="1:24" ht="15" thickBot="1">
      <c r="A23" s="67">
        <v>19</v>
      </c>
      <c r="B23" s="133">
        <v>47</v>
      </c>
      <c r="C23" s="141" t="s">
        <v>146</v>
      </c>
      <c r="D23" s="141" t="s">
        <v>147</v>
      </c>
      <c r="E23" s="141"/>
      <c r="F23" s="141" t="s">
        <v>143</v>
      </c>
      <c r="G23" s="141" t="s">
        <v>144</v>
      </c>
      <c r="H23" s="141">
        <v>294.81018526142424</v>
      </c>
      <c r="I23" s="4"/>
      <c r="J23" s="119">
        <v>0.0007103009259259259</v>
      </c>
      <c r="K23" s="136">
        <f t="shared" si="0"/>
        <v>0.0007103009259259259</v>
      </c>
      <c r="L23" s="115">
        <f t="shared" si="2"/>
        <v>363.8</v>
      </c>
      <c r="M23" s="53">
        <f t="shared" si="1"/>
        <v>417.69</v>
      </c>
      <c r="O23" s="51">
        <v>5</v>
      </c>
      <c r="P23" s="30">
        <v>3</v>
      </c>
      <c r="Q23" s="30" t="s">
        <v>53</v>
      </c>
      <c r="R23" s="99" t="s">
        <v>54</v>
      </c>
      <c r="S23" s="30"/>
      <c r="T23" s="30" t="s">
        <v>48</v>
      </c>
      <c r="U23" s="30" t="s">
        <v>52</v>
      </c>
      <c r="V23" s="152">
        <v>99.84</v>
      </c>
      <c r="W23" s="16"/>
      <c r="X23" s="16"/>
    </row>
    <row r="24" spans="1:23" ht="15.75" thickBot="1">
      <c r="A24" s="67">
        <v>20</v>
      </c>
      <c r="B24" s="133">
        <v>30</v>
      </c>
      <c r="C24" s="141" t="s">
        <v>108</v>
      </c>
      <c r="D24" s="141" t="s">
        <v>109</v>
      </c>
      <c r="E24" s="141"/>
      <c r="F24" s="141" t="s">
        <v>48</v>
      </c>
      <c r="G24" s="141" t="s">
        <v>52</v>
      </c>
      <c r="H24" s="141">
        <v>999.99</v>
      </c>
      <c r="I24" s="4"/>
      <c r="J24" s="119">
        <v>0.0007112268518518519</v>
      </c>
      <c r="K24" s="136">
        <f t="shared" si="0"/>
        <v>0.0007112268518518519</v>
      </c>
      <c r="L24" s="115">
        <f t="shared" si="2"/>
        <v>365.42</v>
      </c>
      <c r="M24" s="53">
        <f t="shared" si="1"/>
        <v>419.31</v>
      </c>
      <c r="O24" s="21"/>
      <c r="P24" s="21"/>
      <c r="Q24" s="21"/>
      <c r="R24" s="21"/>
      <c r="S24" s="21"/>
      <c r="T24" s="21"/>
      <c r="V24" s="149">
        <f>SUM(V19:V23)</f>
        <v>452.97</v>
      </c>
      <c r="W24" s="16"/>
    </row>
    <row r="25" spans="1:23" ht="15" thickBot="1">
      <c r="A25" s="67">
        <v>21</v>
      </c>
      <c r="B25" s="133">
        <v>19</v>
      </c>
      <c r="C25" s="141" t="s">
        <v>86</v>
      </c>
      <c r="D25" s="141" t="s">
        <v>87</v>
      </c>
      <c r="E25" s="141"/>
      <c r="F25" s="141" t="s">
        <v>48</v>
      </c>
      <c r="G25" s="141" t="s">
        <v>61</v>
      </c>
      <c r="H25" s="141">
        <v>999.99</v>
      </c>
      <c r="I25" s="4"/>
      <c r="J25" s="119">
        <v>0.000896412037037037</v>
      </c>
      <c r="K25" s="136">
        <f t="shared" si="0"/>
        <v>0.000896412037037037</v>
      </c>
      <c r="L25" s="115">
        <f t="shared" si="2"/>
        <v>689.69</v>
      </c>
      <c r="M25" s="53">
        <f t="shared" si="1"/>
        <v>743.58</v>
      </c>
      <c r="O25" s="15"/>
      <c r="P25" s="15"/>
      <c r="Q25" s="15"/>
      <c r="R25" s="15"/>
      <c r="S25" s="15"/>
      <c r="T25" s="15"/>
      <c r="U25" s="16"/>
      <c r="V25" s="16"/>
      <c r="W25" s="16"/>
    </row>
    <row r="26" spans="1:22" ht="15">
      <c r="A26" s="67">
        <v>22</v>
      </c>
      <c r="B26" s="133">
        <v>39</v>
      </c>
      <c r="C26" s="141" t="s">
        <v>127</v>
      </c>
      <c r="D26" s="141" t="s">
        <v>128</v>
      </c>
      <c r="E26" s="141"/>
      <c r="F26" s="141" t="s">
        <v>48</v>
      </c>
      <c r="G26" s="141" t="s">
        <v>52</v>
      </c>
      <c r="H26" s="141">
        <v>999.99</v>
      </c>
      <c r="I26" s="4"/>
      <c r="J26" s="119">
        <v>0.0012010416666666667</v>
      </c>
      <c r="K26" s="136">
        <f t="shared" si="0"/>
        <v>0.0012010416666666667</v>
      </c>
      <c r="L26" s="115">
        <f t="shared" si="2"/>
        <v>1223.12</v>
      </c>
      <c r="M26" s="53">
        <f t="shared" si="1"/>
        <v>999.99</v>
      </c>
      <c r="O26" s="22" t="s">
        <v>7</v>
      </c>
      <c r="P26" s="23"/>
      <c r="Q26" s="23"/>
      <c r="R26" s="23"/>
      <c r="S26" s="23"/>
      <c r="T26" s="24"/>
      <c r="U26" s="16"/>
      <c r="V26" s="16"/>
    </row>
    <row r="27" spans="1:22" ht="15.75" thickBot="1">
      <c r="A27" s="68">
        <v>23</v>
      </c>
      <c r="B27" s="143">
        <v>32</v>
      </c>
      <c r="C27" s="144" t="s">
        <v>113</v>
      </c>
      <c r="D27" s="144" t="s">
        <v>114</v>
      </c>
      <c r="E27" s="144"/>
      <c r="F27" s="144" t="s">
        <v>48</v>
      </c>
      <c r="G27" s="144" t="s">
        <v>49</v>
      </c>
      <c r="H27" s="144">
        <v>999.99</v>
      </c>
      <c r="I27" s="14"/>
      <c r="J27" s="134">
        <v>0.0017631944444444446</v>
      </c>
      <c r="K27" s="136">
        <f t="shared" si="0"/>
        <v>0.0017631944444444446</v>
      </c>
      <c r="L27" s="115">
        <f t="shared" si="2"/>
        <v>2207.5</v>
      </c>
      <c r="M27" s="53">
        <f t="shared" si="1"/>
        <v>999.99</v>
      </c>
      <c r="O27" s="25" t="s">
        <v>8</v>
      </c>
      <c r="P27" s="15" t="s">
        <v>9</v>
      </c>
      <c r="Q27" s="15"/>
      <c r="R27" s="15"/>
      <c r="S27" s="15"/>
      <c r="T27" s="26">
        <f>V24</f>
        <v>452.97</v>
      </c>
      <c r="U27" s="16"/>
      <c r="V27" s="16"/>
    </row>
    <row r="28" spans="1:22" ht="15">
      <c r="A28" s="137"/>
      <c r="B28" s="138"/>
      <c r="C28" s="123"/>
      <c r="D28" s="124"/>
      <c r="E28" s="125"/>
      <c r="F28" s="125"/>
      <c r="G28" s="125"/>
      <c r="H28" s="126"/>
      <c r="I28" s="139">
        <f>+""</f>
      </c>
      <c r="J28" s="140"/>
      <c r="K28" s="116">
        <f t="shared" si="0"/>
      </c>
      <c r="L28" s="115">
        <f t="shared" si="2"/>
      </c>
      <c r="M28" s="53">
        <f t="shared" si="1"/>
      </c>
      <c r="O28" s="25" t="s">
        <v>10</v>
      </c>
      <c r="P28" s="15" t="s">
        <v>11</v>
      </c>
      <c r="Q28" s="15"/>
      <c r="R28" s="15"/>
      <c r="S28" s="15"/>
      <c r="T28" s="26">
        <f>V15</f>
        <v>536.51</v>
      </c>
      <c r="U28" s="16"/>
      <c r="V28" s="16"/>
    </row>
    <row r="29" spans="1:22" ht="15.75" thickBot="1">
      <c r="A29" s="67"/>
      <c r="B29" s="55"/>
      <c r="C29" s="123"/>
      <c r="D29" s="124"/>
      <c r="E29" s="125"/>
      <c r="F29" s="125"/>
      <c r="G29" s="125"/>
      <c r="H29" s="126"/>
      <c r="I29" s="57">
        <f>+""</f>
      </c>
      <c r="J29" s="60"/>
      <c r="K29" s="116">
        <f t="shared" si="0"/>
      </c>
      <c r="L29" s="115">
        <f t="shared" si="2"/>
      </c>
      <c r="M29" s="53">
        <f t="shared" si="1"/>
      </c>
      <c r="O29" s="25" t="s">
        <v>12</v>
      </c>
      <c r="P29" s="15" t="s">
        <v>13</v>
      </c>
      <c r="Q29" s="15"/>
      <c r="R29" s="15"/>
      <c r="S29" s="15"/>
      <c r="T29" s="31">
        <f>-X15</f>
        <v>-219.7</v>
      </c>
      <c r="U29" s="16"/>
      <c r="V29" s="16"/>
    </row>
    <row r="30" spans="1:23" ht="15.75" thickTop="1">
      <c r="A30" s="67"/>
      <c r="B30" s="55"/>
      <c r="C30" s="123"/>
      <c r="D30" s="124"/>
      <c r="E30" s="125"/>
      <c r="F30" s="125"/>
      <c r="G30" s="125"/>
      <c r="H30" s="126"/>
      <c r="I30" s="57">
        <f>+""</f>
      </c>
      <c r="J30" s="60"/>
      <c r="K30" s="116">
        <f t="shared" si="0"/>
      </c>
      <c r="L30" s="115">
        <f t="shared" si="2"/>
      </c>
      <c r="M30" s="53">
        <f t="shared" si="1"/>
      </c>
      <c r="O30" s="27" t="s">
        <v>14</v>
      </c>
      <c r="P30" s="15"/>
      <c r="Q30" s="15"/>
      <c r="R30" s="15"/>
      <c r="S30" s="15"/>
      <c r="T30" s="32">
        <f>(T27+T28+T29)/10</f>
        <v>76.978</v>
      </c>
      <c r="U30" s="16"/>
      <c r="V30" s="16"/>
      <c r="W30" s="2"/>
    </row>
    <row r="31" spans="1:22" ht="15">
      <c r="A31" s="67"/>
      <c r="B31" s="55"/>
      <c r="C31" s="123"/>
      <c r="D31" s="124"/>
      <c r="E31" s="125"/>
      <c r="F31" s="125"/>
      <c r="G31" s="125"/>
      <c r="H31" s="126"/>
      <c r="I31" s="57">
        <f>+""</f>
      </c>
      <c r="J31" s="60"/>
      <c r="K31" s="116">
        <f t="shared" si="0"/>
      </c>
      <c r="L31" s="115">
        <f t="shared" si="2"/>
      </c>
      <c r="M31" s="53">
        <f t="shared" si="1"/>
      </c>
      <c r="O31" s="27" t="s">
        <v>15</v>
      </c>
      <c r="P31" s="15"/>
      <c r="Q31" s="15"/>
      <c r="R31" s="15"/>
      <c r="S31" s="15"/>
      <c r="T31" s="33">
        <f>ROUND(T30,2)</f>
        <v>76.98</v>
      </c>
      <c r="U31" s="8"/>
      <c r="V31" s="16"/>
    </row>
    <row r="32" spans="1:22" ht="15.75" thickBot="1">
      <c r="A32" s="67"/>
      <c r="B32" s="55"/>
      <c r="C32" s="123"/>
      <c r="D32" s="124"/>
      <c r="E32" s="125"/>
      <c r="F32" s="125"/>
      <c r="G32" s="125"/>
      <c r="H32" s="126"/>
      <c r="I32" s="57">
        <f>+""</f>
      </c>
      <c r="J32" s="60"/>
      <c r="K32" s="116">
        <f t="shared" si="0"/>
      </c>
      <c r="L32" s="115">
        <f t="shared" si="2"/>
      </c>
      <c r="M32" s="53">
        <f t="shared" si="1"/>
      </c>
      <c r="O32" s="27" t="s">
        <v>37</v>
      </c>
      <c r="P32" s="15"/>
      <c r="Q32" s="15"/>
      <c r="R32" s="15"/>
      <c r="S32" s="107">
        <f>COUNT(L5:L61)</f>
        <v>23</v>
      </c>
      <c r="T32" s="33"/>
      <c r="U32" s="8"/>
      <c r="V32" s="147"/>
    </row>
    <row r="33" spans="1:22" ht="15.75" thickBot="1">
      <c r="A33" s="67"/>
      <c r="B33" s="55"/>
      <c r="C33" s="123"/>
      <c r="D33" s="124"/>
      <c r="E33" s="125"/>
      <c r="F33" s="125"/>
      <c r="G33" s="125"/>
      <c r="H33" s="126"/>
      <c r="I33" s="57">
        <f>+""</f>
      </c>
      <c r="J33" s="60"/>
      <c r="K33" s="116">
        <f t="shared" si="0"/>
      </c>
      <c r="L33" s="115">
        <f t="shared" si="2"/>
      </c>
      <c r="M33" s="53">
        <f t="shared" si="1"/>
      </c>
      <c r="O33" s="27" t="s">
        <v>38</v>
      </c>
      <c r="P33" s="15"/>
      <c r="Q33" s="15"/>
      <c r="R33" s="15"/>
      <c r="S33" s="44">
        <v>10</v>
      </c>
      <c r="T33" s="33"/>
      <c r="U33" s="8"/>
      <c r="V33" s="147"/>
    </row>
    <row r="34" spans="1:22" ht="15.75" thickBot="1">
      <c r="A34" s="67"/>
      <c r="B34" s="55"/>
      <c r="C34" s="123"/>
      <c r="D34" s="124"/>
      <c r="E34" s="125"/>
      <c r="F34" s="125"/>
      <c r="G34" s="125"/>
      <c r="H34" s="126"/>
      <c r="I34" s="57">
        <f>+""</f>
      </c>
      <c r="J34" s="60"/>
      <c r="K34" s="116">
        <f t="shared" si="0"/>
      </c>
      <c r="L34" s="115">
        <f t="shared" si="2"/>
      </c>
      <c r="M34" s="53">
        <f t="shared" si="1"/>
      </c>
      <c r="O34" s="27" t="s">
        <v>18</v>
      </c>
      <c r="P34" s="15"/>
      <c r="Q34" s="15"/>
      <c r="R34" s="15"/>
      <c r="S34" s="108">
        <v>0.7</v>
      </c>
      <c r="T34" s="34">
        <f>+T31*(1-S34)</f>
        <v>23.094000000000005</v>
      </c>
      <c r="U34" s="8"/>
      <c r="V34" s="147"/>
    </row>
    <row r="35" spans="1:22" ht="15.75" thickBot="1">
      <c r="A35" s="67"/>
      <c r="B35" s="55"/>
      <c r="C35" s="123"/>
      <c r="D35" s="124"/>
      <c r="E35" s="125"/>
      <c r="F35" s="125"/>
      <c r="G35" s="125"/>
      <c r="H35" s="126"/>
      <c r="I35" s="57">
        <f>+""</f>
      </c>
      <c r="J35" s="60"/>
      <c r="K35" s="116">
        <f t="shared" si="0"/>
      </c>
      <c r="L35" s="115">
        <f t="shared" si="2"/>
      </c>
      <c r="M35" s="53">
        <f t="shared" si="1"/>
      </c>
      <c r="O35" s="104" t="s">
        <v>16</v>
      </c>
      <c r="P35" s="105"/>
      <c r="Q35" s="105"/>
      <c r="R35" s="105"/>
      <c r="S35" s="105"/>
      <c r="T35" s="106">
        <f>IF(T31-T34&gt;=1000,999.99,ROUND(T31-T34,2))</f>
        <v>53.89</v>
      </c>
      <c r="V35" s="147"/>
    </row>
    <row r="36" spans="1:13" ht="12.75">
      <c r="A36" s="67"/>
      <c r="B36" s="55"/>
      <c r="C36" s="123"/>
      <c r="D36" s="124"/>
      <c r="E36" s="125"/>
      <c r="F36" s="125"/>
      <c r="G36" s="125"/>
      <c r="H36" s="126"/>
      <c r="I36" s="57">
        <f>+""</f>
      </c>
      <c r="J36" s="60"/>
      <c r="K36" s="116">
        <f t="shared" si="0"/>
      </c>
      <c r="L36" s="115">
        <f t="shared" si="2"/>
      </c>
      <c r="M36" s="53">
        <f t="shared" si="1"/>
      </c>
    </row>
    <row r="37" spans="1:13" ht="12.75">
      <c r="A37" s="67">
        <f aca="true" t="shared" si="3" ref="A37:A52">IF(ISTEXT(K37),"",ROW()-4)</f>
      </c>
      <c r="B37" s="1">
        <v>6</v>
      </c>
      <c r="C37" s="122" t="s">
        <v>59</v>
      </c>
      <c r="D37" s="122" t="s">
        <v>60</v>
      </c>
      <c r="E37" s="122"/>
      <c r="F37" s="122" t="s">
        <v>48</v>
      </c>
      <c r="G37" s="122" t="s">
        <v>61</v>
      </c>
      <c r="H37" s="122">
        <v>119.92</v>
      </c>
      <c r="I37" s="109"/>
      <c r="J37" s="109" t="s">
        <v>250</v>
      </c>
      <c r="K37" s="116" t="str">
        <f aca="true" t="shared" si="4" ref="K37:K60">IF(ISTEXT(I37),I37,IF(ISTEXT(J37),J37,I37+J37))</f>
        <v>DNF</v>
      </c>
      <c r="L37" s="115">
        <f aca="true" t="shared" si="5" ref="L37:L61">IF(ISTEXT(K37),"",IF(K37&gt;0,ROUND(((K37/$K$5)-1)*$M$2,2),""))</f>
      </c>
      <c r="M37" s="53">
        <f aca="true" t="shared" si="6" ref="M37:M61">IF(ISTEXT(L37),"",IF(L37+$T$35&gt;=1000,999.99,L37+$T$35))</f>
      </c>
    </row>
    <row r="38" spans="1:13" ht="12.75">
      <c r="A38" s="67">
        <f t="shared" si="3"/>
      </c>
      <c r="B38" s="1">
        <v>15</v>
      </c>
      <c r="C38" s="122" t="s">
        <v>78</v>
      </c>
      <c r="D38" s="122" t="s">
        <v>79</v>
      </c>
      <c r="E38" s="122"/>
      <c r="F38" s="122" t="s">
        <v>48</v>
      </c>
      <c r="G38" s="122" t="s">
        <v>49</v>
      </c>
      <c r="H38" s="122">
        <v>405.08</v>
      </c>
      <c r="I38" s="109"/>
      <c r="J38" s="109" t="s">
        <v>250</v>
      </c>
      <c r="K38" s="116" t="str">
        <f t="shared" si="4"/>
        <v>DNF</v>
      </c>
      <c r="L38" s="115">
        <f t="shared" si="5"/>
      </c>
      <c r="M38" s="53">
        <f t="shared" si="6"/>
      </c>
    </row>
    <row r="39" spans="1:13" ht="12.75">
      <c r="A39" s="67">
        <f t="shared" si="3"/>
      </c>
      <c r="B39" s="1">
        <v>16</v>
      </c>
      <c r="C39" s="122" t="s">
        <v>80</v>
      </c>
      <c r="D39" s="122" t="s">
        <v>81</v>
      </c>
      <c r="E39" s="122"/>
      <c r="F39" s="122" t="s">
        <v>48</v>
      </c>
      <c r="G39" s="122" t="s">
        <v>52</v>
      </c>
      <c r="H39" s="122">
        <v>999.99</v>
      </c>
      <c r="I39" s="109"/>
      <c r="J39" s="109" t="s">
        <v>250</v>
      </c>
      <c r="K39" s="116" t="str">
        <f t="shared" si="4"/>
        <v>DNF</v>
      </c>
      <c r="L39" s="115">
        <f t="shared" si="5"/>
      </c>
      <c r="M39" s="53">
        <f t="shared" si="6"/>
      </c>
    </row>
    <row r="40" spans="1:13" ht="12.75">
      <c r="A40" s="67">
        <f t="shared" si="3"/>
      </c>
      <c r="B40" s="1">
        <v>17</v>
      </c>
      <c r="C40" s="122" t="s">
        <v>82</v>
      </c>
      <c r="D40" s="122" t="s">
        <v>83</v>
      </c>
      <c r="E40" s="122"/>
      <c r="F40" s="122" t="s">
        <v>48</v>
      </c>
      <c r="G40" s="122" t="s">
        <v>52</v>
      </c>
      <c r="H40" s="122">
        <v>999.99</v>
      </c>
      <c r="I40" s="109"/>
      <c r="J40" s="109" t="s">
        <v>250</v>
      </c>
      <c r="K40" s="116" t="str">
        <f t="shared" si="4"/>
        <v>DNF</v>
      </c>
      <c r="L40" s="115">
        <f t="shared" si="5"/>
      </c>
      <c r="M40" s="53">
        <f t="shared" si="6"/>
      </c>
    </row>
    <row r="41" spans="1:13" ht="12.75">
      <c r="A41" s="67">
        <f t="shared" si="3"/>
      </c>
      <c r="B41" s="1">
        <v>36</v>
      </c>
      <c r="C41" s="122" t="s">
        <v>121</v>
      </c>
      <c r="D41" s="122" t="s">
        <v>122</v>
      </c>
      <c r="E41" s="122"/>
      <c r="F41" s="122" t="s">
        <v>48</v>
      </c>
      <c r="G41" s="122" t="s">
        <v>52</v>
      </c>
      <c r="H41" s="122">
        <v>999.99</v>
      </c>
      <c r="I41" s="4"/>
      <c r="J41" s="4" t="s">
        <v>250</v>
      </c>
      <c r="K41" s="116" t="str">
        <f t="shared" si="4"/>
        <v>DNF</v>
      </c>
      <c r="L41" s="115">
        <f t="shared" si="5"/>
      </c>
      <c r="M41" s="53">
        <f t="shared" si="6"/>
      </c>
    </row>
    <row r="42" spans="1:13" ht="12.75">
      <c r="A42" s="67">
        <f t="shared" si="3"/>
      </c>
      <c r="B42" s="1">
        <v>44</v>
      </c>
      <c r="C42" s="122" t="s">
        <v>137</v>
      </c>
      <c r="D42" s="122" t="s">
        <v>138</v>
      </c>
      <c r="E42" s="122"/>
      <c r="F42" s="122" t="s">
        <v>48</v>
      </c>
      <c r="G42" s="122" t="s">
        <v>52</v>
      </c>
      <c r="H42" s="122">
        <v>999.99</v>
      </c>
      <c r="I42" s="4"/>
      <c r="J42" s="4" t="s">
        <v>250</v>
      </c>
      <c r="K42" s="116" t="str">
        <f t="shared" si="4"/>
        <v>DNF</v>
      </c>
      <c r="L42" s="115">
        <f t="shared" si="5"/>
      </c>
      <c r="M42" s="53">
        <f t="shared" si="6"/>
      </c>
    </row>
    <row r="43" spans="1:13" ht="12.75">
      <c r="A43" s="67">
        <f t="shared" si="3"/>
      </c>
      <c r="B43" s="1">
        <v>7</v>
      </c>
      <c r="C43" s="122" t="s">
        <v>62</v>
      </c>
      <c r="D43" s="122" t="s">
        <v>63</v>
      </c>
      <c r="E43" s="122"/>
      <c r="F43" s="122" t="s">
        <v>48</v>
      </c>
      <c r="G43" s="122" t="s">
        <v>49</v>
      </c>
      <c r="H43" s="122">
        <v>152.4</v>
      </c>
      <c r="I43" s="4"/>
      <c r="J43" s="4" t="s">
        <v>251</v>
      </c>
      <c r="K43" s="116" t="str">
        <f t="shared" si="4"/>
        <v>DNS</v>
      </c>
      <c r="L43" s="115">
        <f t="shared" si="5"/>
      </c>
      <c r="M43" s="53">
        <f t="shared" si="6"/>
      </c>
    </row>
    <row r="44" spans="1:13" ht="12.75">
      <c r="A44" s="67">
        <f t="shared" si="3"/>
      </c>
      <c r="B44" s="1">
        <v>11</v>
      </c>
      <c r="C44" s="122" t="s">
        <v>70</v>
      </c>
      <c r="D44" s="122" t="s">
        <v>71</v>
      </c>
      <c r="E44" s="122"/>
      <c r="F44" s="122" t="s">
        <v>48</v>
      </c>
      <c r="G44" s="122" t="s">
        <v>49</v>
      </c>
      <c r="H44" s="122">
        <v>216.89</v>
      </c>
      <c r="I44" s="4"/>
      <c r="J44" s="4" t="s">
        <v>251</v>
      </c>
      <c r="K44" s="116" t="str">
        <f t="shared" si="4"/>
        <v>DNS</v>
      </c>
      <c r="L44" s="115">
        <f t="shared" si="5"/>
      </c>
      <c r="M44" s="53">
        <f t="shared" si="6"/>
      </c>
    </row>
    <row r="45" spans="1:13" ht="12.75">
      <c r="A45" s="67">
        <f t="shared" si="3"/>
      </c>
      <c r="B45" s="1">
        <v>21</v>
      </c>
      <c r="C45" s="122" t="s">
        <v>90</v>
      </c>
      <c r="D45" s="122" t="s">
        <v>91</v>
      </c>
      <c r="E45" s="122"/>
      <c r="F45" s="122" t="s">
        <v>48</v>
      </c>
      <c r="G45" s="122" t="s">
        <v>52</v>
      </c>
      <c r="H45" s="122">
        <v>999.99</v>
      </c>
      <c r="I45" s="4"/>
      <c r="J45" s="4" t="s">
        <v>251</v>
      </c>
      <c r="K45" s="116" t="str">
        <f t="shared" si="4"/>
        <v>DNS</v>
      </c>
      <c r="L45" s="115">
        <f t="shared" si="5"/>
      </c>
      <c r="M45" s="53">
        <f t="shared" si="6"/>
      </c>
    </row>
    <row r="46" spans="1:13" ht="12.75">
      <c r="A46" s="67">
        <f t="shared" si="3"/>
      </c>
      <c r="B46" s="1">
        <v>23</v>
      </c>
      <c r="C46" s="122" t="s">
        <v>94</v>
      </c>
      <c r="D46" s="122" t="s">
        <v>95</v>
      </c>
      <c r="E46" s="122"/>
      <c r="F46" s="122" t="s">
        <v>48</v>
      </c>
      <c r="G46" s="122" t="s">
        <v>61</v>
      </c>
      <c r="H46" s="122">
        <v>999.99</v>
      </c>
      <c r="I46" s="4"/>
      <c r="J46" s="4" t="s">
        <v>251</v>
      </c>
      <c r="K46" s="116" t="str">
        <f t="shared" si="4"/>
        <v>DNS</v>
      </c>
      <c r="L46" s="115">
        <f t="shared" si="5"/>
      </c>
      <c r="M46" s="53">
        <f t="shared" si="6"/>
      </c>
    </row>
    <row r="47" spans="1:13" ht="12.75">
      <c r="A47" s="67">
        <f t="shared" si="3"/>
      </c>
      <c r="B47" s="1">
        <v>24</v>
      </c>
      <c r="C47" s="122" t="s">
        <v>96</v>
      </c>
      <c r="D47" s="122" t="s">
        <v>97</v>
      </c>
      <c r="E47" s="122"/>
      <c r="F47" s="122" t="s">
        <v>48</v>
      </c>
      <c r="G47" s="122" t="s">
        <v>52</v>
      </c>
      <c r="H47" s="122">
        <v>999.99</v>
      </c>
      <c r="I47" s="4"/>
      <c r="J47" s="4" t="s">
        <v>251</v>
      </c>
      <c r="K47" s="116" t="str">
        <f t="shared" si="4"/>
        <v>DNS</v>
      </c>
      <c r="L47" s="115">
        <f t="shared" si="5"/>
      </c>
      <c r="M47" s="53">
        <f t="shared" si="6"/>
      </c>
    </row>
    <row r="48" spans="1:13" ht="12.75">
      <c r="A48" s="67">
        <f t="shared" si="3"/>
      </c>
      <c r="B48" s="1">
        <v>26</v>
      </c>
      <c r="C48" s="122" t="s">
        <v>100</v>
      </c>
      <c r="D48" s="122" t="s">
        <v>101</v>
      </c>
      <c r="E48" s="122"/>
      <c r="F48" s="122" t="s">
        <v>48</v>
      </c>
      <c r="G48" s="122" t="s">
        <v>49</v>
      </c>
      <c r="H48" s="122">
        <v>999.99</v>
      </c>
      <c r="I48" s="4"/>
      <c r="J48" s="4" t="s">
        <v>251</v>
      </c>
      <c r="K48" s="116" t="str">
        <f t="shared" si="4"/>
        <v>DNS</v>
      </c>
      <c r="L48" s="115">
        <f t="shared" si="5"/>
      </c>
      <c r="M48" s="53">
        <f t="shared" si="6"/>
      </c>
    </row>
    <row r="49" spans="1:13" ht="12.75">
      <c r="A49" s="67">
        <f t="shared" si="3"/>
      </c>
      <c r="B49" s="1">
        <v>29</v>
      </c>
      <c r="C49" s="122" t="s">
        <v>106</v>
      </c>
      <c r="D49" s="122" t="s">
        <v>107</v>
      </c>
      <c r="E49" s="122"/>
      <c r="F49" s="122" t="s">
        <v>48</v>
      </c>
      <c r="G49" s="122" t="s">
        <v>49</v>
      </c>
      <c r="H49" s="122">
        <v>999.99</v>
      </c>
      <c r="I49" s="4"/>
      <c r="J49" s="4" t="s">
        <v>251</v>
      </c>
      <c r="K49" s="116" t="str">
        <f t="shared" si="4"/>
        <v>DNS</v>
      </c>
      <c r="L49" s="115">
        <f t="shared" si="5"/>
      </c>
      <c r="M49" s="53">
        <f t="shared" si="6"/>
      </c>
    </row>
    <row r="50" spans="1:13" ht="12.75">
      <c r="A50" s="67">
        <f t="shared" si="3"/>
      </c>
      <c r="B50" s="1">
        <v>33</v>
      </c>
      <c r="C50" s="122" t="s">
        <v>115</v>
      </c>
      <c r="D50" s="122" t="s">
        <v>116</v>
      </c>
      <c r="E50" s="122"/>
      <c r="F50" s="122" t="s">
        <v>48</v>
      </c>
      <c r="G50" s="122" t="s">
        <v>61</v>
      </c>
      <c r="H50" s="122">
        <v>999.99</v>
      </c>
      <c r="I50" s="4"/>
      <c r="J50" s="4" t="s">
        <v>251</v>
      </c>
      <c r="K50" s="116" t="str">
        <f t="shared" si="4"/>
        <v>DNS</v>
      </c>
      <c r="L50" s="115">
        <f t="shared" si="5"/>
      </c>
      <c r="M50" s="53">
        <f t="shared" si="6"/>
      </c>
    </row>
    <row r="51" spans="1:13" ht="12.75">
      <c r="A51" s="67">
        <f t="shared" si="3"/>
      </c>
      <c r="B51" s="1">
        <v>34</v>
      </c>
      <c r="C51" s="122" t="s">
        <v>117</v>
      </c>
      <c r="D51" s="122" t="s">
        <v>118</v>
      </c>
      <c r="E51" s="122"/>
      <c r="F51" s="122" t="s">
        <v>48</v>
      </c>
      <c r="G51" s="122" t="s">
        <v>61</v>
      </c>
      <c r="H51" s="122">
        <v>999.99</v>
      </c>
      <c r="I51" s="4"/>
      <c r="J51" s="4" t="s">
        <v>251</v>
      </c>
      <c r="K51" s="116" t="str">
        <f t="shared" si="4"/>
        <v>DNS</v>
      </c>
      <c r="L51" s="115">
        <f t="shared" si="5"/>
      </c>
      <c r="M51" s="53">
        <f t="shared" si="6"/>
      </c>
    </row>
    <row r="52" spans="1:13" ht="12.75">
      <c r="A52" s="67">
        <f t="shared" si="3"/>
      </c>
      <c r="B52" s="1">
        <v>38</v>
      </c>
      <c r="C52" s="122" t="s">
        <v>125</v>
      </c>
      <c r="D52" s="122" t="s">
        <v>126</v>
      </c>
      <c r="E52" s="122"/>
      <c r="F52" s="122" t="s">
        <v>48</v>
      </c>
      <c r="G52" s="122" t="s">
        <v>52</v>
      </c>
      <c r="H52" s="122">
        <v>999.99</v>
      </c>
      <c r="I52" s="4"/>
      <c r="J52" s="4" t="s">
        <v>251</v>
      </c>
      <c r="K52" s="116" t="str">
        <f t="shared" si="4"/>
        <v>DNS</v>
      </c>
      <c r="L52" s="115">
        <f t="shared" si="5"/>
      </c>
      <c r="M52" s="53">
        <f t="shared" si="6"/>
      </c>
    </row>
    <row r="53" spans="1:13" ht="12.75">
      <c r="A53" s="67">
        <f aca="true" t="shared" si="7" ref="A53:A60">IF(ISTEXT(K53),"",ROW()-4)</f>
      </c>
      <c r="B53" s="1">
        <v>40</v>
      </c>
      <c r="C53" s="122" t="s">
        <v>129</v>
      </c>
      <c r="D53" s="122" t="s">
        <v>130</v>
      </c>
      <c r="E53" s="122"/>
      <c r="F53" s="122" t="s">
        <v>48</v>
      </c>
      <c r="G53" s="122" t="s">
        <v>49</v>
      </c>
      <c r="H53" s="122">
        <v>999.99</v>
      </c>
      <c r="I53" s="4"/>
      <c r="J53" s="4" t="s">
        <v>251</v>
      </c>
      <c r="K53" s="116" t="str">
        <f t="shared" si="4"/>
        <v>DNS</v>
      </c>
      <c r="L53" s="115">
        <f t="shared" si="5"/>
      </c>
      <c r="M53" s="53">
        <f t="shared" si="6"/>
      </c>
    </row>
    <row r="54" spans="1:13" ht="12.75">
      <c r="A54" s="67">
        <f t="shared" si="7"/>
      </c>
      <c r="B54" s="1">
        <v>41</v>
      </c>
      <c r="C54" s="122" t="s">
        <v>131</v>
      </c>
      <c r="D54" s="122" t="s">
        <v>132</v>
      </c>
      <c r="E54" s="122"/>
      <c r="F54" s="122" t="s">
        <v>48</v>
      </c>
      <c r="G54" s="122" t="s">
        <v>52</v>
      </c>
      <c r="H54" s="122">
        <v>999.99</v>
      </c>
      <c r="I54" s="4"/>
      <c r="J54" s="4" t="s">
        <v>251</v>
      </c>
      <c r="K54" s="116" t="str">
        <f t="shared" si="4"/>
        <v>DNS</v>
      </c>
      <c r="L54" s="115">
        <f t="shared" si="5"/>
      </c>
      <c r="M54" s="53">
        <f t="shared" si="6"/>
      </c>
    </row>
    <row r="55" spans="1:13" ht="12.75">
      <c r="A55" s="67">
        <f t="shared" si="7"/>
      </c>
      <c r="B55" s="1">
        <v>42</v>
      </c>
      <c r="C55" s="122" t="s">
        <v>133</v>
      </c>
      <c r="D55" s="122" t="s">
        <v>134</v>
      </c>
      <c r="E55" s="122"/>
      <c r="F55" s="122" t="s">
        <v>48</v>
      </c>
      <c r="G55" s="122" t="s">
        <v>61</v>
      </c>
      <c r="H55" s="122">
        <v>999.99</v>
      </c>
      <c r="I55" s="4"/>
      <c r="J55" s="4" t="s">
        <v>251</v>
      </c>
      <c r="K55" s="116" t="str">
        <f t="shared" si="4"/>
        <v>DNS</v>
      </c>
      <c r="L55" s="115">
        <f t="shared" si="5"/>
      </c>
      <c r="M55" s="53">
        <f t="shared" si="6"/>
      </c>
    </row>
    <row r="56" spans="1:13" ht="12.75">
      <c r="A56" s="67">
        <f t="shared" si="7"/>
      </c>
      <c r="B56" s="1">
        <v>43</v>
      </c>
      <c r="C56" s="122" t="s">
        <v>135</v>
      </c>
      <c r="D56" s="122" t="s">
        <v>136</v>
      </c>
      <c r="E56" s="122"/>
      <c r="F56" s="122" t="s">
        <v>48</v>
      </c>
      <c r="G56" s="122" t="s">
        <v>61</v>
      </c>
      <c r="H56" s="122">
        <v>999.99</v>
      </c>
      <c r="I56" s="4"/>
      <c r="J56" s="4" t="s">
        <v>251</v>
      </c>
      <c r="K56" s="116" t="str">
        <f t="shared" si="4"/>
        <v>DNS</v>
      </c>
      <c r="L56" s="115">
        <f t="shared" si="5"/>
      </c>
      <c r="M56" s="53">
        <f t="shared" si="6"/>
      </c>
    </row>
    <row r="57" spans="1:13" ht="12.75">
      <c r="A57" s="67">
        <f t="shared" si="7"/>
      </c>
      <c r="B57" s="1">
        <v>4</v>
      </c>
      <c r="C57" s="122" t="s">
        <v>55</v>
      </c>
      <c r="D57" s="122" t="s">
        <v>56</v>
      </c>
      <c r="E57" s="122"/>
      <c r="F57" s="122" t="s">
        <v>48</v>
      </c>
      <c r="G57" s="122" t="s">
        <v>49</v>
      </c>
      <c r="H57" s="122">
        <v>94.09</v>
      </c>
      <c r="I57" s="4"/>
      <c r="J57" s="4" t="s">
        <v>145</v>
      </c>
      <c r="K57" s="116" t="str">
        <f t="shared" si="4"/>
        <v>DSQ</v>
      </c>
      <c r="L57" s="115">
        <f t="shared" si="5"/>
      </c>
      <c r="M57" s="53">
        <f t="shared" si="6"/>
      </c>
    </row>
    <row r="58" spans="1:13" ht="12.75">
      <c r="A58" s="67">
        <f t="shared" si="7"/>
      </c>
      <c r="B58" s="1">
        <v>13</v>
      </c>
      <c r="C58" s="122" t="s">
        <v>74</v>
      </c>
      <c r="D58" s="122" t="s">
        <v>75</v>
      </c>
      <c r="E58" s="122"/>
      <c r="F58" s="122" t="s">
        <v>48</v>
      </c>
      <c r="G58" s="122" t="s">
        <v>52</v>
      </c>
      <c r="H58" s="122">
        <v>319.92</v>
      </c>
      <c r="I58" s="4"/>
      <c r="J58" s="4" t="s">
        <v>145</v>
      </c>
      <c r="K58" s="116" t="str">
        <f t="shared" si="4"/>
        <v>DSQ</v>
      </c>
      <c r="L58" s="115">
        <f t="shared" si="5"/>
      </c>
      <c r="M58" s="53">
        <f t="shared" si="6"/>
      </c>
    </row>
    <row r="59" spans="1:13" ht="12.75">
      <c r="A59" s="67">
        <f t="shared" si="7"/>
      </c>
      <c r="B59" s="1">
        <v>28</v>
      </c>
      <c r="C59" s="122" t="s">
        <v>104</v>
      </c>
      <c r="D59" s="122" t="s">
        <v>105</v>
      </c>
      <c r="E59" s="122"/>
      <c r="F59" s="122" t="s">
        <v>48</v>
      </c>
      <c r="G59" s="122" t="s">
        <v>61</v>
      </c>
      <c r="H59" s="122">
        <v>999.99</v>
      </c>
      <c r="I59" s="4"/>
      <c r="J59" s="4" t="s">
        <v>145</v>
      </c>
      <c r="K59" s="116" t="str">
        <f t="shared" si="4"/>
        <v>DSQ</v>
      </c>
      <c r="L59" s="115">
        <f t="shared" si="5"/>
      </c>
      <c r="M59" s="53">
        <f t="shared" si="6"/>
      </c>
    </row>
    <row r="60" spans="1:13" ht="12.75">
      <c r="A60" s="67">
        <f t="shared" si="7"/>
      </c>
      <c r="B60" s="1">
        <v>35</v>
      </c>
      <c r="C60" s="122" t="s">
        <v>119</v>
      </c>
      <c r="D60" s="122" t="s">
        <v>120</v>
      </c>
      <c r="E60" s="122"/>
      <c r="F60" s="122" t="s">
        <v>48</v>
      </c>
      <c r="G60" s="122" t="s">
        <v>52</v>
      </c>
      <c r="H60" s="122">
        <v>999.99</v>
      </c>
      <c r="I60" s="4"/>
      <c r="J60" s="4" t="s">
        <v>145</v>
      </c>
      <c r="K60" s="116" t="str">
        <f t="shared" si="4"/>
        <v>DSQ</v>
      </c>
      <c r="L60" s="115">
        <f t="shared" si="5"/>
      </c>
      <c r="M60" s="53">
        <f t="shared" si="6"/>
      </c>
    </row>
    <row r="61" spans="1:13" ht="13.5" thickBot="1">
      <c r="A61" s="68">
        <f>IF(ISTEXT(K61),"",ROW()-4)</f>
        <v>57</v>
      </c>
      <c r="B61" s="61"/>
      <c r="C61" s="61"/>
      <c r="D61" s="62"/>
      <c r="E61" s="63"/>
      <c r="F61" s="63"/>
      <c r="G61" s="63"/>
      <c r="H61" s="64"/>
      <c r="I61" s="65"/>
      <c r="J61" s="127"/>
      <c r="K61" s="117"/>
      <c r="L61" s="115">
        <f t="shared" si="5"/>
      </c>
      <c r="M61" s="54">
        <f t="shared" si="6"/>
      </c>
    </row>
    <row r="62" spans="1:13" ht="16.5" thickBot="1">
      <c r="A62" s="172" t="s">
        <v>29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4"/>
      <c r="M62" s="175"/>
    </row>
  </sheetData>
  <mergeCells count="4">
    <mergeCell ref="A1:K1"/>
    <mergeCell ref="A2:K2"/>
    <mergeCell ref="A62:M62"/>
    <mergeCell ref="O3:X3"/>
  </mergeCells>
  <printOptions/>
  <pageMargins left="0.75" right="0.75" top="1" bottom="1" header="0.5" footer="0.5"/>
  <pageSetup fitToHeight="6" fitToWidth="5" horizontalDpi="600" verticalDpi="600" orientation="landscape" scale="86" r:id="rId4"/>
  <rowBreaks count="1" manualBreakCount="1">
    <brk id="35" max="255" man="1"/>
  </rowBreaks>
  <colBreaks count="1" manualBreakCount="1">
    <brk id="13" max="65535" man="1"/>
  </colBreaks>
  <ignoredErrors>
    <ignoredError sqref="T34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62"/>
  <sheetViews>
    <sheetView workbookViewId="0" topLeftCell="A1">
      <selection activeCell="Q40" sqref="Q40"/>
    </sheetView>
  </sheetViews>
  <sheetFormatPr defaultColWidth="9.140625" defaultRowHeight="12.75"/>
  <cols>
    <col min="1" max="1" width="6.8515625" style="0" bestFit="1" customWidth="1"/>
    <col min="2" max="2" width="7.28125" style="0" bestFit="1" customWidth="1"/>
    <col min="3" max="3" width="12.00390625" style="0" bestFit="1" customWidth="1"/>
    <col min="4" max="4" width="43.140625" style="0" bestFit="1" customWidth="1"/>
    <col min="5" max="6" width="4.140625" style="2" bestFit="1" customWidth="1"/>
    <col min="7" max="7" width="4.8515625" style="2" bestFit="1" customWidth="1"/>
    <col min="8" max="10" width="7.00390625" style="36" bestFit="1" customWidth="1"/>
    <col min="11" max="11" width="7.00390625" style="5" bestFit="1" customWidth="1"/>
    <col min="12" max="12" width="12.00390625" style="29" bestFit="1" customWidth="1"/>
    <col min="13" max="13" width="9.57421875" style="29" customWidth="1"/>
    <col min="14" max="14" width="6.421875" style="0" bestFit="1" customWidth="1"/>
    <col min="15" max="15" width="5.28125" style="0" customWidth="1"/>
    <col min="16" max="16" width="6.421875" style="0" customWidth="1"/>
    <col min="17" max="17" width="13.28125" style="0" customWidth="1"/>
    <col min="18" max="18" width="40.140625" style="0" bestFit="1" customWidth="1"/>
    <col min="19" max="19" width="7.421875" style="0" bestFit="1" customWidth="1"/>
    <col min="20" max="20" width="9.8515625" style="0" bestFit="1" customWidth="1"/>
    <col min="21" max="21" width="7.28125" style="0" bestFit="1" customWidth="1"/>
    <col min="22" max="22" width="8.7109375" style="29" bestFit="1" customWidth="1"/>
    <col min="23" max="23" width="7.00390625" style="0" bestFit="1" customWidth="1"/>
    <col min="24" max="24" width="7.57421875" style="0" bestFit="1" customWidth="1"/>
    <col min="25" max="16384" width="40.57421875" style="0" customWidth="1"/>
  </cols>
  <sheetData>
    <row r="1" spans="1:22" s="3" customFormat="1" ht="26.25" thickBot="1">
      <c r="A1" s="170" t="s">
        <v>42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69" t="s">
        <v>24</v>
      </c>
      <c r="M1" s="49" t="s">
        <v>22</v>
      </c>
      <c r="V1" s="146"/>
    </row>
    <row r="2" spans="1:23" s="3" customFormat="1" ht="26.25" thickBot="1">
      <c r="A2" s="171" t="s">
        <v>44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70" t="s">
        <v>17</v>
      </c>
      <c r="M2" s="72">
        <f>VLOOKUP(M1,Parametros!B3:D6,2,FALSE)</f>
        <v>880</v>
      </c>
      <c r="P2" s="7"/>
      <c r="Q2" s="6" t="s">
        <v>3</v>
      </c>
      <c r="R2" s="8"/>
      <c r="S2" s="8"/>
      <c r="T2" s="8"/>
      <c r="U2" s="8"/>
      <c r="V2" s="147"/>
      <c r="W2" s="8"/>
    </row>
    <row r="3" spans="1:24" ht="15.75" thickBot="1">
      <c r="A3" s="74"/>
      <c r="B3" s="74"/>
      <c r="C3" s="74"/>
      <c r="D3" s="74"/>
      <c r="E3" s="75"/>
      <c r="F3" s="75"/>
      <c r="G3" s="75"/>
      <c r="H3" s="76"/>
      <c r="I3" s="76"/>
      <c r="J3" s="76"/>
      <c r="K3" s="77"/>
      <c r="L3" s="71" t="s">
        <v>28</v>
      </c>
      <c r="M3" s="73">
        <f>VLOOKUP(M1,Parametros!B3:D6,3,FALSE)</f>
        <v>200</v>
      </c>
      <c r="O3" s="176" t="s">
        <v>40</v>
      </c>
      <c r="P3" s="177"/>
      <c r="Q3" s="177"/>
      <c r="R3" s="177"/>
      <c r="S3" s="177"/>
      <c r="T3" s="177"/>
      <c r="U3" s="177"/>
      <c r="V3" s="177"/>
      <c r="W3" s="177"/>
      <c r="X3" s="178"/>
    </row>
    <row r="4" spans="1:24" s="84" customFormat="1" ht="34.5" thickBot="1">
      <c r="A4" s="80" t="s">
        <v>0</v>
      </c>
      <c r="B4" s="81" t="s">
        <v>1</v>
      </c>
      <c r="C4" s="81" t="s">
        <v>39</v>
      </c>
      <c r="D4" s="102" t="s">
        <v>19</v>
      </c>
      <c r="E4" s="102" t="s">
        <v>31</v>
      </c>
      <c r="F4" s="102" t="s">
        <v>32</v>
      </c>
      <c r="G4" s="102" t="s">
        <v>5</v>
      </c>
      <c r="H4" s="103" t="s">
        <v>34</v>
      </c>
      <c r="I4" s="82"/>
      <c r="J4" s="82" t="s">
        <v>26</v>
      </c>
      <c r="K4" s="82" t="s">
        <v>27</v>
      </c>
      <c r="L4" s="85" t="s">
        <v>30</v>
      </c>
      <c r="M4" s="83" t="s">
        <v>33</v>
      </c>
      <c r="O4" s="86" t="s">
        <v>0</v>
      </c>
      <c r="P4" s="87" t="s">
        <v>1</v>
      </c>
      <c r="Q4" s="87" t="s">
        <v>39</v>
      </c>
      <c r="R4" s="87" t="s">
        <v>19</v>
      </c>
      <c r="S4" s="87" t="s">
        <v>31</v>
      </c>
      <c r="T4" s="87" t="s">
        <v>32</v>
      </c>
      <c r="U4" s="87" t="s">
        <v>5</v>
      </c>
      <c r="V4" s="148" t="s">
        <v>34</v>
      </c>
      <c r="W4" s="88" t="s">
        <v>2</v>
      </c>
      <c r="X4" s="89" t="s">
        <v>30</v>
      </c>
    </row>
    <row r="5" spans="1:24" ht="12.75">
      <c r="A5" s="66">
        <v>1</v>
      </c>
      <c r="B5" s="35">
        <v>60</v>
      </c>
      <c r="C5" s="153" t="s">
        <v>166</v>
      </c>
      <c r="D5" s="153" t="s">
        <v>167</v>
      </c>
      <c r="E5" s="153"/>
      <c r="F5" s="153" t="s">
        <v>48</v>
      </c>
      <c r="G5" s="153" t="s">
        <v>52</v>
      </c>
      <c r="H5" s="153">
        <v>53.24</v>
      </c>
      <c r="I5" s="154"/>
      <c r="J5" s="118">
        <v>0.000472800925925926</v>
      </c>
      <c r="K5" s="135">
        <f aca="true" t="shared" si="0" ref="K5:K36">IF(ISTEXT(I5),I5,IF(ISTEXT(J5),J5,I5+J5))</f>
        <v>0.000472800925925926</v>
      </c>
      <c r="L5" s="112">
        <f aca="true" t="shared" si="1" ref="L5:L23">IF(ISTEXT(K5),"",IF(K5&gt;0,((K5/$K$5)-1)*$M$2,""))</f>
        <v>0</v>
      </c>
      <c r="M5" s="52">
        <f>IF(ISTEXT(L5),"",IF(L5+$T$35&gt;=1000,999.99,L5+$T$35))</f>
        <v>45.77</v>
      </c>
      <c r="O5" s="10">
        <v>1</v>
      </c>
      <c r="P5" s="91">
        <v>60</v>
      </c>
      <c r="Q5" s="91" t="s">
        <v>166</v>
      </c>
      <c r="R5" s="92" t="s">
        <v>167</v>
      </c>
      <c r="S5" s="91">
        <v>0</v>
      </c>
      <c r="T5" s="91" t="s">
        <v>48</v>
      </c>
      <c r="U5" s="91" t="s">
        <v>52</v>
      </c>
      <c r="V5" s="129">
        <v>53.24</v>
      </c>
      <c r="W5" s="11">
        <v>0.000472800925925926</v>
      </c>
      <c r="X5" s="93">
        <v>0</v>
      </c>
    </row>
    <row r="6" spans="1:24" ht="12.75">
      <c r="A6" s="67">
        <v>2</v>
      </c>
      <c r="B6" s="1">
        <v>55</v>
      </c>
      <c r="C6" s="122" t="s">
        <v>156</v>
      </c>
      <c r="D6" s="122" t="s">
        <v>157</v>
      </c>
      <c r="E6" s="122"/>
      <c r="F6" s="122" t="s">
        <v>48</v>
      </c>
      <c r="G6" s="122" t="s">
        <v>52</v>
      </c>
      <c r="H6" s="122">
        <v>66.65</v>
      </c>
      <c r="I6" s="109"/>
      <c r="J6" s="120">
        <v>0.00048819444444444436</v>
      </c>
      <c r="K6" s="136">
        <f t="shared" si="0"/>
        <v>0.00048819444444444436</v>
      </c>
      <c r="L6" s="113">
        <f t="shared" si="1"/>
        <v>28.65116279069749</v>
      </c>
      <c r="M6" s="53">
        <f aca="true" t="shared" si="2" ref="M6:M38">IF(ISTEXT(L6),"",IF(L6+$T$35&gt;=1000,999.99,L6+$T$35))</f>
        <v>74.4211627906975</v>
      </c>
      <c r="O6" s="12">
        <v>2</v>
      </c>
      <c r="P6" s="78">
        <v>55</v>
      </c>
      <c r="Q6" s="78" t="s">
        <v>156</v>
      </c>
      <c r="R6" s="90" t="s">
        <v>157</v>
      </c>
      <c r="S6" s="78">
        <v>0</v>
      </c>
      <c r="T6" s="78" t="s">
        <v>48</v>
      </c>
      <c r="U6" s="78" t="s">
        <v>52</v>
      </c>
      <c r="V6" s="128">
        <v>66.65</v>
      </c>
      <c r="W6" s="4">
        <v>0.00048819444444444436</v>
      </c>
      <c r="X6" s="94">
        <v>28.65116279069749</v>
      </c>
    </row>
    <row r="7" spans="1:24" ht="12.75">
      <c r="A7" s="67">
        <v>3</v>
      </c>
      <c r="B7" s="1">
        <v>51</v>
      </c>
      <c r="C7" s="122" t="s">
        <v>148</v>
      </c>
      <c r="D7" s="122" t="s">
        <v>149</v>
      </c>
      <c r="E7" s="122"/>
      <c r="F7" s="122" t="s">
        <v>48</v>
      </c>
      <c r="G7" s="122" t="s">
        <v>52</v>
      </c>
      <c r="H7" s="122">
        <v>124.67</v>
      </c>
      <c r="I7" s="109"/>
      <c r="J7" s="120">
        <v>0.0005077546296296296</v>
      </c>
      <c r="K7" s="136">
        <f t="shared" si="0"/>
        <v>0.0005077546296296296</v>
      </c>
      <c r="L7" s="113">
        <f t="shared" si="1"/>
        <v>65.05752753977943</v>
      </c>
      <c r="M7" s="53">
        <f t="shared" si="2"/>
        <v>110.82752753977942</v>
      </c>
      <c r="O7" s="12">
        <v>3</v>
      </c>
      <c r="P7" s="78">
        <v>51</v>
      </c>
      <c r="Q7" s="78" t="s">
        <v>148</v>
      </c>
      <c r="R7" s="90" t="s">
        <v>149</v>
      </c>
      <c r="S7" s="78">
        <v>0</v>
      </c>
      <c r="T7" s="78" t="s">
        <v>48</v>
      </c>
      <c r="U7" s="78" t="s">
        <v>52</v>
      </c>
      <c r="V7" s="128">
        <v>124.67</v>
      </c>
      <c r="W7" s="4">
        <v>0.0005077546296296296</v>
      </c>
      <c r="X7" s="94">
        <v>65.05752753977943</v>
      </c>
    </row>
    <row r="8" spans="1:24" ht="12.75">
      <c r="A8" s="67">
        <v>4</v>
      </c>
      <c r="B8" s="1">
        <v>57</v>
      </c>
      <c r="C8" s="122" t="s">
        <v>160</v>
      </c>
      <c r="D8" s="122" t="s">
        <v>161</v>
      </c>
      <c r="E8" s="122"/>
      <c r="F8" s="122" t="s">
        <v>48</v>
      </c>
      <c r="G8" s="122" t="s">
        <v>52</v>
      </c>
      <c r="H8" s="122">
        <v>108.49</v>
      </c>
      <c r="I8" s="4"/>
      <c r="J8" s="119">
        <v>0.0005175925925925926</v>
      </c>
      <c r="K8" s="136">
        <f t="shared" si="0"/>
        <v>0.0005175925925925926</v>
      </c>
      <c r="L8" s="113">
        <f t="shared" si="1"/>
        <v>83.36842105263145</v>
      </c>
      <c r="M8" s="53">
        <f t="shared" si="2"/>
        <v>129.13842105263146</v>
      </c>
      <c r="O8" s="12">
        <v>4</v>
      </c>
      <c r="P8" s="78">
        <v>57</v>
      </c>
      <c r="Q8" s="78" t="s">
        <v>160</v>
      </c>
      <c r="R8" s="90" t="s">
        <v>161</v>
      </c>
      <c r="S8" s="78">
        <v>0</v>
      </c>
      <c r="T8" s="78" t="s">
        <v>48</v>
      </c>
      <c r="U8" s="78" t="s">
        <v>52</v>
      </c>
      <c r="V8" s="128">
        <v>108.49</v>
      </c>
      <c r="W8" s="4">
        <v>0.0005175925925925926</v>
      </c>
      <c r="X8" s="94">
        <v>83.36842105263145</v>
      </c>
    </row>
    <row r="9" spans="1:24" ht="12.75">
      <c r="A9" s="67">
        <v>5</v>
      </c>
      <c r="B9" s="1">
        <v>58</v>
      </c>
      <c r="C9" s="122" t="s">
        <v>162</v>
      </c>
      <c r="D9" s="122" t="s">
        <v>163</v>
      </c>
      <c r="E9" s="122"/>
      <c r="F9" s="122" t="s">
        <v>48</v>
      </c>
      <c r="G9" s="122" t="s">
        <v>52</v>
      </c>
      <c r="H9" s="122">
        <v>145.52</v>
      </c>
      <c r="I9" s="109"/>
      <c r="J9" s="120">
        <v>0.0005266203703703703</v>
      </c>
      <c r="K9" s="136">
        <f t="shared" si="0"/>
        <v>0.0005266203703703703</v>
      </c>
      <c r="L9" s="113">
        <f t="shared" si="1"/>
        <v>100.17135862913085</v>
      </c>
      <c r="M9" s="53">
        <f t="shared" si="2"/>
        <v>145.94135862913086</v>
      </c>
      <c r="O9" s="12">
        <v>5</v>
      </c>
      <c r="P9" s="78">
        <v>58</v>
      </c>
      <c r="Q9" s="78" t="s">
        <v>162</v>
      </c>
      <c r="R9" s="90" t="s">
        <v>163</v>
      </c>
      <c r="S9" s="78">
        <v>0</v>
      </c>
      <c r="T9" s="78" t="s">
        <v>48</v>
      </c>
      <c r="U9" s="78" t="s">
        <v>52</v>
      </c>
      <c r="V9" s="128"/>
      <c r="W9" s="4">
        <v>0.0005266203703703703</v>
      </c>
      <c r="X9" s="94"/>
    </row>
    <row r="10" spans="1:24" ht="12.75">
      <c r="A10" s="67">
        <v>6</v>
      </c>
      <c r="B10" s="1">
        <v>78</v>
      </c>
      <c r="C10" s="122" t="s">
        <v>202</v>
      </c>
      <c r="D10" s="122" t="s">
        <v>203</v>
      </c>
      <c r="E10" s="122"/>
      <c r="F10" s="122" t="s">
        <v>48</v>
      </c>
      <c r="G10" s="122" t="s">
        <v>52</v>
      </c>
      <c r="H10" s="122">
        <v>999.99</v>
      </c>
      <c r="I10" s="109"/>
      <c r="J10" s="120">
        <v>0.000528587962962963</v>
      </c>
      <c r="K10" s="136">
        <f t="shared" si="0"/>
        <v>0.000528587962962963</v>
      </c>
      <c r="L10" s="113">
        <f t="shared" si="1"/>
        <v>103.83353733170125</v>
      </c>
      <c r="M10" s="53">
        <f t="shared" si="2"/>
        <v>149.60353733170126</v>
      </c>
      <c r="O10" s="12">
        <v>6</v>
      </c>
      <c r="P10" s="78">
        <v>78</v>
      </c>
      <c r="Q10" s="78" t="s">
        <v>202</v>
      </c>
      <c r="R10" s="90" t="s">
        <v>203</v>
      </c>
      <c r="S10" s="78">
        <v>0</v>
      </c>
      <c r="T10" s="78" t="s">
        <v>48</v>
      </c>
      <c r="U10" s="78" t="s">
        <v>52</v>
      </c>
      <c r="V10" s="128"/>
      <c r="W10" s="4">
        <v>0.000528587962962963</v>
      </c>
      <c r="X10" s="94"/>
    </row>
    <row r="11" spans="1:24" ht="12.75">
      <c r="A11" s="67">
        <v>7</v>
      </c>
      <c r="B11" s="1">
        <v>90</v>
      </c>
      <c r="C11" s="122" t="s">
        <v>226</v>
      </c>
      <c r="D11" s="122" t="s">
        <v>227</v>
      </c>
      <c r="E11" s="122"/>
      <c r="F11" s="122" t="s">
        <v>48</v>
      </c>
      <c r="G11" s="122" t="s">
        <v>61</v>
      </c>
      <c r="H11" s="122">
        <v>999.99</v>
      </c>
      <c r="I11" s="109"/>
      <c r="J11" s="120">
        <v>0.0005380787037037037</v>
      </c>
      <c r="K11" s="136">
        <f t="shared" si="0"/>
        <v>0.0005380787037037037</v>
      </c>
      <c r="L11" s="113">
        <f t="shared" si="1"/>
        <v>121.49816401468772</v>
      </c>
      <c r="M11" s="53">
        <f t="shared" si="2"/>
        <v>167.26816401468773</v>
      </c>
      <c r="O11" s="12">
        <v>7</v>
      </c>
      <c r="P11" s="78">
        <v>90</v>
      </c>
      <c r="Q11" s="78" t="s">
        <v>226</v>
      </c>
      <c r="R11" s="90" t="s">
        <v>227</v>
      </c>
      <c r="S11" s="78">
        <v>0</v>
      </c>
      <c r="T11" s="78" t="s">
        <v>48</v>
      </c>
      <c r="U11" s="78" t="s">
        <v>61</v>
      </c>
      <c r="V11" s="128"/>
      <c r="W11" s="4">
        <v>0.0005380787037037037</v>
      </c>
      <c r="X11" s="94"/>
    </row>
    <row r="12" spans="1:24" ht="12.75">
      <c r="A12" s="67">
        <v>8</v>
      </c>
      <c r="B12" s="1">
        <v>85</v>
      </c>
      <c r="C12" s="122" t="s">
        <v>216</v>
      </c>
      <c r="D12" s="122" t="s">
        <v>217</v>
      </c>
      <c r="E12" s="122"/>
      <c r="F12" s="122" t="s">
        <v>48</v>
      </c>
      <c r="G12" s="122" t="s">
        <v>52</v>
      </c>
      <c r="H12" s="122">
        <v>999.99</v>
      </c>
      <c r="I12" s="109"/>
      <c r="J12" s="120">
        <v>0.0005465277777777778</v>
      </c>
      <c r="K12" s="136">
        <f t="shared" si="0"/>
        <v>0.0005465277777777778</v>
      </c>
      <c r="L12" s="113">
        <f t="shared" si="1"/>
        <v>137.22399020807833</v>
      </c>
      <c r="M12" s="53">
        <f t="shared" si="2"/>
        <v>182.99399020807834</v>
      </c>
      <c r="O12" s="12">
        <v>8</v>
      </c>
      <c r="P12" s="78">
        <v>85</v>
      </c>
      <c r="Q12" s="78" t="s">
        <v>216</v>
      </c>
      <c r="R12" s="90" t="s">
        <v>217</v>
      </c>
      <c r="S12" s="78">
        <v>0</v>
      </c>
      <c r="T12" s="78" t="s">
        <v>48</v>
      </c>
      <c r="U12" s="78" t="s">
        <v>52</v>
      </c>
      <c r="V12" s="128"/>
      <c r="W12" s="4">
        <v>0.0005465277777777778</v>
      </c>
      <c r="X12" s="94"/>
    </row>
    <row r="13" spans="1:24" ht="12.75">
      <c r="A13" s="67">
        <v>9</v>
      </c>
      <c r="B13" s="1">
        <v>59</v>
      </c>
      <c r="C13" s="122" t="s">
        <v>164</v>
      </c>
      <c r="D13" s="122" t="s">
        <v>165</v>
      </c>
      <c r="E13" s="122"/>
      <c r="F13" s="122" t="s">
        <v>48</v>
      </c>
      <c r="G13" s="122" t="s">
        <v>61</v>
      </c>
      <c r="H13" s="122">
        <v>136.93</v>
      </c>
      <c r="I13" s="4"/>
      <c r="J13" s="119">
        <v>0.0005493055555555556</v>
      </c>
      <c r="K13" s="136">
        <f t="shared" si="0"/>
        <v>0.0005493055555555556</v>
      </c>
      <c r="L13" s="113">
        <f t="shared" si="1"/>
        <v>142.39412484700117</v>
      </c>
      <c r="M13" s="53">
        <f t="shared" si="2"/>
        <v>188.16412484700118</v>
      </c>
      <c r="O13" s="12">
        <v>9</v>
      </c>
      <c r="P13" s="78">
        <v>59</v>
      </c>
      <c r="Q13" s="78" t="s">
        <v>164</v>
      </c>
      <c r="R13" s="90" t="s">
        <v>165</v>
      </c>
      <c r="S13" s="78">
        <v>0</v>
      </c>
      <c r="T13" s="78" t="s">
        <v>48</v>
      </c>
      <c r="U13" s="78" t="s">
        <v>61</v>
      </c>
      <c r="V13" s="128">
        <v>136.93</v>
      </c>
      <c r="W13" s="4">
        <v>0.0005493055555555556</v>
      </c>
      <c r="X13" s="94">
        <v>142.39412484700117</v>
      </c>
    </row>
    <row r="14" spans="1:24" ht="13.5" thickBot="1">
      <c r="A14" s="67">
        <v>10</v>
      </c>
      <c r="B14" s="1">
        <v>99</v>
      </c>
      <c r="C14" s="122" t="s">
        <v>244</v>
      </c>
      <c r="D14" s="122" t="s">
        <v>245</v>
      </c>
      <c r="E14" s="122"/>
      <c r="F14" s="122" t="s">
        <v>48</v>
      </c>
      <c r="G14" s="122" t="s">
        <v>52</v>
      </c>
      <c r="H14" s="122">
        <v>999.99</v>
      </c>
      <c r="I14" s="109"/>
      <c r="J14" s="120">
        <v>0.0005659722222222222</v>
      </c>
      <c r="K14" s="136">
        <f t="shared" si="0"/>
        <v>0.0005659722222222222</v>
      </c>
      <c r="L14" s="113">
        <f t="shared" si="1"/>
        <v>173.41493268053836</v>
      </c>
      <c r="M14" s="53">
        <f t="shared" si="2"/>
        <v>219.18493268053837</v>
      </c>
      <c r="O14" s="13">
        <v>10</v>
      </c>
      <c r="P14" s="79">
        <v>99</v>
      </c>
      <c r="Q14" s="79" t="s">
        <v>244</v>
      </c>
      <c r="R14" s="95" t="s">
        <v>245</v>
      </c>
      <c r="S14" s="79">
        <v>0</v>
      </c>
      <c r="T14" s="79" t="s">
        <v>48</v>
      </c>
      <c r="U14" s="79" t="s">
        <v>52</v>
      </c>
      <c r="V14" s="130"/>
      <c r="W14" s="14">
        <v>0.0005659722222222222</v>
      </c>
      <c r="X14" s="96"/>
    </row>
    <row r="15" spans="1:24" ht="15.75" thickBot="1">
      <c r="A15" s="67">
        <v>11</v>
      </c>
      <c r="B15" s="1">
        <v>97</v>
      </c>
      <c r="C15" s="122" t="s">
        <v>240</v>
      </c>
      <c r="D15" s="122" t="s">
        <v>241</v>
      </c>
      <c r="E15" s="122"/>
      <c r="F15" s="122" t="s">
        <v>48</v>
      </c>
      <c r="G15" s="122" t="s">
        <v>61</v>
      </c>
      <c r="H15" s="122">
        <v>999.99</v>
      </c>
      <c r="I15" s="109"/>
      <c r="J15" s="120">
        <v>0.0005763888888888889</v>
      </c>
      <c r="K15" s="136">
        <f t="shared" si="0"/>
        <v>0.0005763888888888889</v>
      </c>
      <c r="L15" s="113">
        <f t="shared" si="1"/>
        <v>192.80293757649918</v>
      </c>
      <c r="M15" s="53">
        <f t="shared" si="2"/>
        <v>238.57293757649919</v>
      </c>
      <c r="O15" s="15"/>
      <c r="P15" s="15"/>
      <c r="Q15" s="15"/>
      <c r="R15" s="15"/>
      <c r="S15" s="15"/>
      <c r="T15" s="15"/>
      <c r="V15" s="149">
        <f>SUM(V5:V14)</f>
        <v>489.98</v>
      </c>
      <c r="X15" s="28">
        <f>SUM(X5:X14)</f>
        <v>319.4712362301095</v>
      </c>
    </row>
    <row r="16" spans="1:23" ht="15" thickBot="1">
      <c r="A16" s="67">
        <v>12</v>
      </c>
      <c r="B16" s="1">
        <v>98</v>
      </c>
      <c r="C16" s="122" t="s">
        <v>242</v>
      </c>
      <c r="D16" s="122" t="s">
        <v>243</v>
      </c>
      <c r="E16" s="122"/>
      <c r="F16" s="122" t="s">
        <v>48</v>
      </c>
      <c r="G16" s="122" t="s">
        <v>52</v>
      </c>
      <c r="H16" s="122">
        <v>999.99</v>
      </c>
      <c r="I16" s="109"/>
      <c r="J16" s="120">
        <v>0.0005763888888888889</v>
      </c>
      <c r="K16" s="136">
        <f t="shared" si="0"/>
        <v>0.0005763888888888889</v>
      </c>
      <c r="L16" s="113">
        <f t="shared" si="1"/>
        <v>192.80293757649918</v>
      </c>
      <c r="M16" s="53">
        <f t="shared" si="2"/>
        <v>238.57293757649919</v>
      </c>
      <c r="O16" s="15"/>
      <c r="P16" s="15"/>
      <c r="Q16" s="15"/>
      <c r="R16" s="15"/>
      <c r="S16" s="15"/>
      <c r="T16" s="15"/>
      <c r="U16" s="15"/>
      <c r="V16" s="16"/>
      <c r="W16" s="16"/>
    </row>
    <row r="17" spans="1:23" ht="15.75" thickBot="1">
      <c r="A17" s="67">
        <v>13</v>
      </c>
      <c r="B17" s="1">
        <v>100</v>
      </c>
      <c r="C17" s="122" t="s">
        <v>246</v>
      </c>
      <c r="D17" s="122" t="s">
        <v>247</v>
      </c>
      <c r="E17" s="122"/>
      <c r="F17" s="122" t="s">
        <v>48</v>
      </c>
      <c r="G17" s="122" t="s">
        <v>49</v>
      </c>
      <c r="H17" s="122">
        <v>999.99</v>
      </c>
      <c r="I17" s="109"/>
      <c r="J17" s="120">
        <v>0.0005766203703703705</v>
      </c>
      <c r="K17" s="136">
        <f t="shared" si="0"/>
        <v>0.0005766203703703705</v>
      </c>
      <c r="L17" s="113">
        <f t="shared" si="1"/>
        <v>193.233782129743</v>
      </c>
      <c r="M17" s="53">
        <f t="shared" si="2"/>
        <v>239.003782129743</v>
      </c>
      <c r="O17" s="176" t="s">
        <v>6</v>
      </c>
      <c r="P17" s="177"/>
      <c r="Q17" s="177"/>
      <c r="R17" s="177"/>
      <c r="S17" s="177"/>
      <c r="T17" s="177"/>
      <c r="U17" s="177"/>
      <c r="V17" s="178"/>
      <c r="W17" s="16"/>
    </row>
    <row r="18" spans="1:24" ht="34.5" thickBot="1">
      <c r="A18" s="67">
        <v>14</v>
      </c>
      <c r="B18" s="1">
        <v>93</v>
      </c>
      <c r="C18" s="122" t="s">
        <v>232</v>
      </c>
      <c r="D18" s="122" t="s">
        <v>233</v>
      </c>
      <c r="E18" s="122"/>
      <c r="F18" s="122" t="s">
        <v>48</v>
      </c>
      <c r="G18" s="122" t="s">
        <v>61</v>
      </c>
      <c r="H18" s="122">
        <v>999.99</v>
      </c>
      <c r="I18" s="109"/>
      <c r="J18" s="120">
        <v>0.0005828703703703704</v>
      </c>
      <c r="K18" s="136">
        <f t="shared" si="0"/>
        <v>0.0005828703703703704</v>
      </c>
      <c r="L18" s="113">
        <f t="shared" si="1"/>
        <v>204.86658506731936</v>
      </c>
      <c r="M18" s="53">
        <f t="shared" si="2"/>
        <v>250.63658506731937</v>
      </c>
      <c r="O18" s="86" t="s">
        <v>0</v>
      </c>
      <c r="P18" s="87" t="s">
        <v>1</v>
      </c>
      <c r="Q18" s="87" t="s">
        <v>39</v>
      </c>
      <c r="R18" s="87" t="s">
        <v>19</v>
      </c>
      <c r="S18" s="87" t="s">
        <v>31</v>
      </c>
      <c r="T18" s="87" t="s">
        <v>32</v>
      </c>
      <c r="U18" s="87" t="s">
        <v>5</v>
      </c>
      <c r="V18" s="89" t="s">
        <v>34</v>
      </c>
      <c r="W18" s="16"/>
      <c r="X18" s="16"/>
    </row>
    <row r="19" spans="1:24" ht="14.25">
      <c r="A19" s="67">
        <v>15</v>
      </c>
      <c r="B19" s="1">
        <v>92</v>
      </c>
      <c r="C19" s="122" t="s">
        <v>230</v>
      </c>
      <c r="D19" s="122" t="s">
        <v>231</v>
      </c>
      <c r="E19" s="122"/>
      <c r="F19" s="122" t="s">
        <v>48</v>
      </c>
      <c r="G19" s="122" t="s">
        <v>61</v>
      </c>
      <c r="H19" s="122">
        <v>999.99</v>
      </c>
      <c r="I19" s="109"/>
      <c r="J19" s="120">
        <v>0.0005895833333333333</v>
      </c>
      <c r="K19" s="136">
        <f t="shared" si="0"/>
        <v>0.0005895833333333333</v>
      </c>
      <c r="L19" s="113">
        <f t="shared" si="1"/>
        <v>217.361077111383</v>
      </c>
      <c r="M19" s="53">
        <f t="shared" si="2"/>
        <v>263.131077111383</v>
      </c>
      <c r="O19" s="50">
        <v>1</v>
      </c>
      <c r="P19" s="35">
        <v>60</v>
      </c>
      <c r="Q19" s="35" t="s">
        <v>166</v>
      </c>
      <c r="R19" s="97" t="s">
        <v>167</v>
      </c>
      <c r="S19" s="35"/>
      <c r="T19" s="35" t="s">
        <v>48</v>
      </c>
      <c r="U19" s="35" t="s">
        <v>52</v>
      </c>
      <c r="V19" s="150">
        <v>53.24</v>
      </c>
      <c r="W19" s="16"/>
      <c r="X19" s="16"/>
    </row>
    <row r="20" spans="1:24" ht="14.25">
      <c r="A20" s="67">
        <v>16</v>
      </c>
      <c r="B20" s="1">
        <v>77</v>
      </c>
      <c r="C20" s="122" t="s">
        <v>200</v>
      </c>
      <c r="D20" s="122" t="s">
        <v>201</v>
      </c>
      <c r="E20" s="122"/>
      <c r="F20" s="122" t="s">
        <v>48</v>
      </c>
      <c r="G20" s="122" t="s">
        <v>52</v>
      </c>
      <c r="H20" s="122">
        <v>999.99</v>
      </c>
      <c r="I20" s="109"/>
      <c r="J20" s="120">
        <v>0.0005945601851851852</v>
      </c>
      <c r="K20" s="136">
        <f t="shared" si="0"/>
        <v>0.0005945601851851852</v>
      </c>
      <c r="L20" s="113">
        <f t="shared" si="1"/>
        <v>226.62423500611968</v>
      </c>
      <c r="M20" s="53">
        <f t="shared" si="2"/>
        <v>272.3942350061197</v>
      </c>
      <c r="O20" s="18">
        <v>2</v>
      </c>
      <c r="P20" s="1">
        <v>55</v>
      </c>
      <c r="Q20" s="1" t="s">
        <v>156</v>
      </c>
      <c r="R20" s="98" t="s">
        <v>157</v>
      </c>
      <c r="S20" s="1"/>
      <c r="T20" s="1" t="s">
        <v>48</v>
      </c>
      <c r="U20" s="1" t="s">
        <v>52</v>
      </c>
      <c r="V20" s="151">
        <v>66.65</v>
      </c>
      <c r="W20" s="19"/>
      <c r="X20" s="20"/>
    </row>
    <row r="21" spans="1:24" ht="14.25">
      <c r="A21" s="67">
        <v>17</v>
      </c>
      <c r="B21" s="1">
        <v>87</v>
      </c>
      <c r="C21" s="122" t="s">
        <v>220</v>
      </c>
      <c r="D21" s="122" t="s">
        <v>221</v>
      </c>
      <c r="E21" s="122"/>
      <c r="F21" s="122" t="s">
        <v>48</v>
      </c>
      <c r="G21" s="122" t="s">
        <v>52</v>
      </c>
      <c r="H21" s="122">
        <v>999.99</v>
      </c>
      <c r="I21" s="109"/>
      <c r="J21" s="120">
        <v>0.0005981481481481481</v>
      </c>
      <c r="K21" s="136">
        <f t="shared" si="0"/>
        <v>0.0005981481481481481</v>
      </c>
      <c r="L21" s="113">
        <f t="shared" si="1"/>
        <v>233.30232558139514</v>
      </c>
      <c r="M21" s="53">
        <f t="shared" si="2"/>
        <v>279.07232558139515</v>
      </c>
      <c r="O21" s="18">
        <v>3</v>
      </c>
      <c r="P21" s="1">
        <v>57</v>
      </c>
      <c r="Q21" s="1" t="s">
        <v>160</v>
      </c>
      <c r="R21" s="98" t="s">
        <v>161</v>
      </c>
      <c r="S21" s="1"/>
      <c r="T21" s="1" t="s">
        <v>48</v>
      </c>
      <c r="U21" s="1" t="s">
        <v>52</v>
      </c>
      <c r="V21" s="151">
        <v>108.49</v>
      </c>
      <c r="W21" s="19"/>
      <c r="X21" s="20"/>
    </row>
    <row r="22" spans="1:24" ht="14.25">
      <c r="A22" s="67">
        <v>18</v>
      </c>
      <c r="B22" s="1">
        <v>101</v>
      </c>
      <c r="C22" s="122" t="s">
        <v>248</v>
      </c>
      <c r="D22" s="122" t="s">
        <v>249</v>
      </c>
      <c r="E22" s="122"/>
      <c r="F22" s="122" t="s">
        <v>48</v>
      </c>
      <c r="G22" s="122" t="s">
        <v>52</v>
      </c>
      <c r="H22" s="122">
        <v>999.99</v>
      </c>
      <c r="I22" s="109"/>
      <c r="J22" s="119">
        <v>0.0006127314814814815</v>
      </c>
      <c r="K22" s="136">
        <f t="shared" si="0"/>
        <v>0.0006127314814814815</v>
      </c>
      <c r="L22" s="113">
        <f t="shared" si="1"/>
        <v>260.4455324357404</v>
      </c>
      <c r="M22" s="53">
        <f t="shared" si="2"/>
        <v>306.2155324357404</v>
      </c>
      <c r="O22" s="18">
        <v>4</v>
      </c>
      <c r="P22" s="1">
        <v>51</v>
      </c>
      <c r="Q22" s="1" t="s">
        <v>148</v>
      </c>
      <c r="R22" s="98" t="s">
        <v>149</v>
      </c>
      <c r="S22" s="1"/>
      <c r="T22" s="1" t="s">
        <v>48</v>
      </c>
      <c r="U22" s="1" t="s">
        <v>52</v>
      </c>
      <c r="V22" s="151">
        <v>124.67</v>
      </c>
      <c r="W22" s="19"/>
      <c r="X22" s="20"/>
    </row>
    <row r="23" spans="1:24" ht="15" thickBot="1">
      <c r="A23" s="67">
        <v>19</v>
      </c>
      <c r="B23" s="1">
        <v>69</v>
      </c>
      <c r="C23" s="122" t="s">
        <v>184</v>
      </c>
      <c r="D23" s="122" t="s">
        <v>185</v>
      </c>
      <c r="E23" s="122"/>
      <c r="F23" s="122" t="s">
        <v>48</v>
      </c>
      <c r="G23" s="122" t="s">
        <v>61</v>
      </c>
      <c r="H23" s="122">
        <v>999.99</v>
      </c>
      <c r="I23" s="109"/>
      <c r="J23" s="120">
        <v>0.0006263888888888889</v>
      </c>
      <c r="K23" s="136">
        <f t="shared" si="0"/>
        <v>0.0006263888888888889</v>
      </c>
      <c r="L23" s="113">
        <f t="shared" si="1"/>
        <v>285.8653610771113</v>
      </c>
      <c r="M23" s="53">
        <f t="shared" si="2"/>
        <v>331.63536107711127</v>
      </c>
      <c r="O23" s="51">
        <v>5</v>
      </c>
      <c r="P23" s="30">
        <v>52</v>
      </c>
      <c r="Q23" s="30" t="s">
        <v>150</v>
      </c>
      <c r="R23" s="99" t="s">
        <v>151</v>
      </c>
      <c r="S23" s="30"/>
      <c r="T23" s="30" t="s">
        <v>48</v>
      </c>
      <c r="U23" s="30" t="s">
        <v>61</v>
      </c>
      <c r="V23" s="152">
        <v>130.21</v>
      </c>
      <c r="W23" s="16"/>
      <c r="X23" s="16"/>
    </row>
    <row r="24" spans="1:23" ht="15.75" thickBot="1">
      <c r="A24" s="67">
        <v>20</v>
      </c>
      <c r="B24" s="1">
        <v>81</v>
      </c>
      <c r="C24" s="122" t="s">
        <v>208</v>
      </c>
      <c r="D24" s="122" t="s">
        <v>209</v>
      </c>
      <c r="E24" s="122"/>
      <c r="F24" s="122" t="s">
        <v>48</v>
      </c>
      <c r="G24" s="122" t="s">
        <v>52</v>
      </c>
      <c r="H24" s="122">
        <v>999.99</v>
      </c>
      <c r="I24" s="109"/>
      <c r="J24" s="120">
        <v>0.000629050925925926</v>
      </c>
      <c r="K24" s="136">
        <f t="shared" si="0"/>
        <v>0.000629050925925926</v>
      </c>
      <c r="L24" s="113">
        <f>IF(ISTEXT(K24),"",IF(K24&gt;0,((K24/$K$5)-1)*$M$2,""))</f>
        <v>290.82007343941245</v>
      </c>
      <c r="M24" s="53">
        <f t="shared" si="2"/>
        <v>336.59007343941244</v>
      </c>
      <c r="O24" s="21"/>
      <c r="P24" s="21"/>
      <c r="Q24" s="21"/>
      <c r="R24" s="21"/>
      <c r="S24" s="21"/>
      <c r="T24" s="21"/>
      <c r="V24" s="149">
        <f>SUM(V19:V23)</f>
        <v>483.26</v>
      </c>
      <c r="W24" s="16"/>
    </row>
    <row r="25" spans="1:23" ht="15" thickBot="1">
      <c r="A25" s="67">
        <v>21</v>
      </c>
      <c r="B25" s="1">
        <v>80</v>
      </c>
      <c r="C25" s="122" t="s">
        <v>206</v>
      </c>
      <c r="D25" s="122" t="s">
        <v>207</v>
      </c>
      <c r="E25" s="122"/>
      <c r="F25" s="122" t="s">
        <v>48</v>
      </c>
      <c r="G25" s="122" t="s">
        <v>49</v>
      </c>
      <c r="H25" s="122">
        <v>999.99</v>
      </c>
      <c r="I25" s="110"/>
      <c r="J25" s="155">
        <v>0.000647337962962963</v>
      </c>
      <c r="K25" s="136">
        <f t="shared" si="0"/>
        <v>0.000647337962962963</v>
      </c>
      <c r="L25" s="113">
        <f aca="true" t="shared" si="3" ref="L25:L57">IF(ISTEXT(K25),"",IF(K25&gt;0,((K25/$K$5)-1)*$M$2,""))</f>
        <v>324.85679314565465</v>
      </c>
      <c r="M25" s="53">
        <f t="shared" si="2"/>
        <v>370.62679314565463</v>
      </c>
      <c r="O25" s="15"/>
      <c r="P25" s="15"/>
      <c r="Q25" s="15"/>
      <c r="R25" s="15"/>
      <c r="S25" s="15"/>
      <c r="T25" s="15"/>
      <c r="U25" s="16"/>
      <c r="V25" s="16"/>
      <c r="W25" s="16"/>
    </row>
    <row r="26" spans="1:22" ht="15">
      <c r="A26" s="67">
        <v>22</v>
      </c>
      <c r="B26" s="1">
        <v>66</v>
      </c>
      <c r="C26" s="122" t="s">
        <v>178</v>
      </c>
      <c r="D26" s="122" t="s">
        <v>179</v>
      </c>
      <c r="E26" s="122"/>
      <c r="F26" s="122" t="s">
        <v>48</v>
      </c>
      <c r="G26" s="122" t="s">
        <v>49</v>
      </c>
      <c r="H26" s="122">
        <v>313.79</v>
      </c>
      <c r="I26" s="109"/>
      <c r="J26" s="120">
        <v>0.0006502314814814816</v>
      </c>
      <c r="K26" s="136">
        <f t="shared" si="0"/>
        <v>0.0006502314814814816</v>
      </c>
      <c r="L26" s="113">
        <f t="shared" si="3"/>
        <v>330.24235006119943</v>
      </c>
      <c r="M26" s="53">
        <f t="shared" si="2"/>
        <v>376.0123500611994</v>
      </c>
      <c r="O26" s="22" t="s">
        <v>7</v>
      </c>
      <c r="P26" s="23"/>
      <c r="Q26" s="23"/>
      <c r="R26" s="23"/>
      <c r="S26" s="23"/>
      <c r="T26" s="24"/>
      <c r="U26" s="16"/>
      <c r="V26" s="16"/>
    </row>
    <row r="27" spans="1:22" ht="15">
      <c r="A27" s="67">
        <v>23</v>
      </c>
      <c r="B27" s="1">
        <v>89</v>
      </c>
      <c r="C27" s="122" t="s">
        <v>224</v>
      </c>
      <c r="D27" s="122" t="s">
        <v>225</v>
      </c>
      <c r="E27" s="122"/>
      <c r="F27" s="122" t="s">
        <v>48</v>
      </c>
      <c r="G27" s="122" t="s">
        <v>49</v>
      </c>
      <c r="H27" s="122">
        <v>999.99</v>
      </c>
      <c r="I27" s="109"/>
      <c r="J27" s="120">
        <v>0.0006539351851851852</v>
      </c>
      <c r="K27" s="136">
        <f t="shared" si="0"/>
        <v>0.0006539351851851852</v>
      </c>
      <c r="L27" s="113">
        <f t="shared" si="3"/>
        <v>337.13586291309656</v>
      </c>
      <c r="M27" s="53">
        <f t="shared" si="2"/>
        <v>382.90586291309654</v>
      </c>
      <c r="O27" s="25" t="s">
        <v>8</v>
      </c>
      <c r="P27" s="15" t="s">
        <v>9</v>
      </c>
      <c r="Q27" s="15"/>
      <c r="R27" s="15"/>
      <c r="S27" s="15"/>
      <c r="T27" s="26">
        <f>V24</f>
        <v>483.26</v>
      </c>
      <c r="U27" s="16"/>
      <c r="V27" s="16"/>
    </row>
    <row r="28" spans="1:22" ht="15">
      <c r="A28" s="67">
        <v>24</v>
      </c>
      <c r="B28" s="1">
        <v>79</v>
      </c>
      <c r="C28" s="122" t="s">
        <v>204</v>
      </c>
      <c r="D28" s="122" t="s">
        <v>205</v>
      </c>
      <c r="E28" s="122"/>
      <c r="F28" s="122" t="s">
        <v>48</v>
      </c>
      <c r="G28" s="122" t="s">
        <v>52</v>
      </c>
      <c r="H28" s="122">
        <v>999.99</v>
      </c>
      <c r="I28" s="109"/>
      <c r="J28" s="120">
        <v>0.0006572916666666667</v>
      </c>
      <c r="K28" s="136">
        <f t="shared" si="0"/>
        <v>0.0006572916666666667</v>
      </c>
      <c r="L28" s="113">
        <f t="shared" si="3"/>
        <v>343.3831089351284</v>
      </c>
      <c r="M28" s="53">
        <f t="shared" si="2"/>
        <v>389.1531089351284</v>
      </c>
      <c r="O28" s="25" t="s">
        <v>10</v>
      </c>
      <c r="P28" s="15" t="s">
        <v>11</v>
      </c>
      <c r="Q28" s="15"/>
      <c r="R28" s="15"/>
      <c r="S28" s="15"/>
      <c r="T28" s="26">
        <f>V15</f>
        <v>489.98</v>
      </c>
      <c r="U28" s="16"/>
      <c r="V28" s="16"/>
    </row>
    <row r="29" spans="1:22" ht="15.75" thickBot="1">
      <c r="A29" s="67">
        <v>25</v>
      </c>
      <c r="B29" s="1">
        <v>56</v>
      </c>
      <c r="C29" s="122" t="s">
        <v>158</v>
      </c>
      <c r="D29" s="122" t="s">
        <v>159</v>
      </c>
      <c r="E29" s="122"/>
      <c r="F29" s="122" t="s">
        <v>48</v>
      </c>
      <c r="G29" s="122" t="s">
        <v>49</v>
      </c>
      <c r="H29" s="122">
        <v>174.26</v>
      </c>
      <c r="I29" s="109"/>
      <c r="J29" s="120">
        <v>0.0006869212962962963</v>
      </c>
      <c r="K29" s="136">
        <f t="shared" si="0"/>
        <v>0.0006869212962962963</v>
      </c>
      <c r="L29" s="113">
        <f t="shared" si="3"/>
        <v>398.53121175030583</v>
      </c>
      <c r="M29" s="53">
        <f t="shared" si="2"/>
        <v>444.3012117503058</v>
      </c>
      <c r="O29" s="25" t="s">
        <v>12</v>
      </c>
      <c r="P29" s="15" t="s">
        <v>13</v>
      </c>
      <c r="Q29" s="15"/>
      <c r="R29" s="15"/>
      <c r="S29" s="15"/>
      <c r="T29" s="31">
        <f>-X15</f>
        <v>-319.4712362301095</v>
      </c>
      <c r="U29" s="16"/>
      <c r="V29" s="16"/>
    </row>
    <row r="30" spans="1:23" ht="16.5" thickBot="1" thickTop="1">
      <c r="A30" s="156">
        <v>26</v>
      </c>
      <c r="B30" s="157">
        <v>73</v>
      </c>
      <c r="C30" s="158" t="s">
        <v>192</v>
      </c>
      <c r="D30" s="158" t="s">
        <v>193</v>
      </c>
      <c r="E30" s="158"/>
      <c r="F30" s="158" t="s">
        <v>48</v>
      </c>
      <c r="G30" s="158" t="s">
        <v>49</v>
      </c>
      <c r="H30" s="158">
        <v>999.99</v>
      </c>
      <c r="I30" s="159"/>
      <c r="J30" s="160">
        <v>0.0012672453703703704</v>
      </c>
      <c r="K30" s="136">
        <f t="shared" si="0"/>
        <v>0.0012672453703703704</v>
      </c>
      <c r="L30" s="113">
        <f t="shared" si="3"/>
        <v>1478.6585067319459</v>
      </c>
      <c r="M30" s="53">
        <f t="shared" si="2"/>
        <v>999.99</v>
      </c>
      <c r="O30" s="27" t="s">
        <v>14</v>
      </c>
      <c r="P30" s="15"/>
      <c r="Q30" s="15"/>
      <c r="R30" s="15"/>
      <c r="S30" s="15"/>
      <c r="T30" s="32">
        <f>(T27+T28+T29)/10</f>
        <v>65.37687637698905</v>
      </c>
      <c r="U30" s="16"/>
      <c r="V30" s="16"/>
      <c r="W30" s="2"/>
    </row>
    <row r="31" spans="1:22" ht="15">
      <c r="A31" s="66"/>
      <c r="B31" s="161"/>
      <c r="C31" s="161"/>
      <c r="D31" s="162"/>
      <c r="E31" s="163"/>
      <c r="F31" s="161"/>
      <c r="G31" s="161"/>
      <c r="H31" s="164"/>
      <c r="I31" s="165">
        <f>+""</f>
      </c>
      <c r="J31" s="166"/>
      <c r="K31" s="136">
        <f t="shared" si="0"/>
      </c>
      <c r="L31" s="113">
        <f t="shared" si="3"/>
      </c>
      <c r="M31" s="53">
        <f t="shared" si="2"/>
      </c>
      <c r="O31" s="27" t="s">
        <v>15</v>
      </c>
      <c r="P31" s="15"/>
      <c r="Q31" s="15"/>
      <c r="R31" s="15"/>
      <c r="S31" s="15"/>
      <c r="T31" s="33">
        <f>ROUND(T30,2)</f>
        <v>65.38</v>
      </c>
      <c r="U31" s="8"/>
      <c r="V31" s="16"/>
    </row>
    <row r="32" spans="1:22" ht="15.75" thickBot="1">
      <c r="A32" s="67"/>
      <c r="B32" s="55"/>
      <c r="C32" s="55"/>
      <c r="D32" s="59"/>
      <c r="E32" s="58"/>
      <c r="F32" s="55"/>
      <c r="G32" s="55"/>
      <c r="H32" s="56"/>
      <c r="I32" s="57">
        <f>+""</f>
      </c>
      <c r="J32" s="167"/>
      <c r="K32" s="136">
        <f t="shared" si="0"/>
      </c>
      <c r="L32" s="113">
        <f t="shared" si="3"/>
      </c>
      <c r="M32" s="53">
        <f t="shared" si="2"/>
      </c>
      <c r="O32" s="27" t="s">
        <v>37</v>
      </c>
      <c r="P32" s="15"/>
      <c r="Q32" s="15"/>
      <c r="R32" s="15"/>
      <c r="S32" s="107">
        <f>COUNT(L5:L61)</f>
        <v>26</v>
      </c>
      <c r="T32" s="33"/>
      <c r="U32" s="8"/>
      <c r="V32" s="147"/>
    </row>
    <row r="33" spans="1:22" ht="15.75" thickBot="1">
      <c r="A33" s="67"/>
      <c r="B33" s="55"/>
      <c r="C33" s="55"/>
      <c r="D33" s="59"/>
      <c r="E33" s="58"/>
      <c r="F33" s="55"/>
      <c r="G33" s="55"/>
      <c r="H33" s="56"/>
      <c r="I33" s="57">
        <f>+""</f>
      </c>
      <c r="J33" s="167"/>
      <c r="K33" s="136">
        <f t="shared" si="0"/>
      </c>
      <c r="L33" s="113">
        <f t="shared" si="3"/>
      </c>
      <c r="M33" s="53">
        <f t="shared" si="2"/>
      </c>
      <c r="O33" s="27" t="s">
        <v>38</v>
      </c>
      <c r="P33" s="15"/>
      <c r="Q33" s="15"/>
      <c r="R33" s="15"/>
      <c r="S33" s="44">
        <v>8</v>
      </c>
      <c r="T33" s="33"/>
      <c r="U33" s="8"/>
      <c r="V33" s="147"/>
    </row>
    <row r="34" spans="1:22" ht="15.75" thickBot="1">
      <c r="A34" s="67"/>
      <c r="B34" s="55"/>
      <c r="C34" s="55"/>
      <c r="D34" s="59"/>
      <c r="E34" s="58"/>
      <c r="F34" s="55"/>
      <c r="G34" s="55"/>
      <c r="H34" s="56"/>
      <c r="I34" s="57">
        <f>+""</f>
      </c>
      <c r="J34" s="167"/>
      <c r="K34" s="136">
        <f t="shared" si="0"/>
      </c>
      <c r="L34" s="113">
        <f t="shared" si="3"/>
      </c>
      <c r="M34" s="53">
        <f t="shared" si="2"/>
      </c>
      <c r="O34" s="27" t="s">
        <v>18</v>
      </c>
      <c r="P34" s="15"/>
      <c r="Q34" s="15"/>
      <c r="R34" s="15"/>
      <c r="S34" s="108">
        <v>0.7</v>
      </c>
      <c r="T34" s="34">
        <f>+T31*(1-S34)</f>
        <v>19.614</v>
      </c>
      <c r="U34" s="8"/>
      <c r="V34" s="147"/>
    </row>
    <row r="35" spans="1:22" ht="15.75" thickBot="1">
      <c r="A35" s="67"/>
      <c r="B35" s="55"/>
      <c r="C35" s="55"/>
      <c r="D35" s="59"/>
      <c r="E35" s="58"/>
      <c r="F35" s="55"/>
      <c r="G35" s="55"/>
      <c r="H35" s="56"/>
      <c r="I35" s="57">
        <f>+""</f>
      </c>
      <c r="J35" s="167"/>
      <c r="K35" s="136">
        <f t="shared" si="0"/>
      </c>
      <c r="L35" s="113">
        <f t="shared" si="3"/>
      </c>
      <c r="M35" s="53">
        <f t="shared" si="2"/>
      </c>
      <c r="O35" s="104" t="s">
        <v>16</v>
      </c>
      <c r="P35" s="105"/>
      <c r="Q35" s="105"/>
      <c r="R35" s="105"/>
      <c r="S35" s="105"/>
      <c r="T35" s="106">
        <f>IF(T31-T34&gt;=1000,999.99,ROUND(T31-T34,2))</f>
        <v>45.77</v>
      </c>
      <c r="V35" s="147"/>
    </row>
    <row r="36" spans="1:13" ht="12.75">
      <c r="A36" s="67"/>
      <c r="B36" s="55"/>
      <c r="C36" s="55"/>
      <c r="D36" s="59"/>
      <c r="E36" s="58"/>
      <c r="F36" s="55"/>
      <c r="G36" s="55"/>
      <c r="H36" s="56"/>
      <c r="I36" s="57">
        <f>+""</f>
      </c>
      <c r="J36" s="167"/>
      <c r="K36" s="136">
        <f t="shared" si="0"/>
      </c>
      <c r="L36" s="113">
        <f t="shared" si="3"/>
      </c>
      <c r="M36" s="53">
        <f t="shared" si="2"/>
      </c>
    </row>
    <row r="37" spans="1:13" ht="12.75">
      <c r="A37" s="67"/>
      <c r="B37" s="1">
        <v>54</v>
      </c>
      <c r="C37" s="122" t="s">
        <v>154</v>
      </c>
      <c r="D37" s="122" t="s">
        <v>155</v>
      </c>
      <c r="E37" s="122"/>
      <c r="F37" s="122" t="s">
        <v>48</v>
      </c>
      <c r="G37" s="122" t="s">
        <v>52</v>
      </c>
      <c r="H37" s="122">
        <v>181.32</v>
      </c>
      <c r="I37" s="109"/>
      <c r="J37" s="120" t="s">
        <v>251</v>
      </c>
      <c r="K37" s="136" t="str">
        <f aca="true" t="shared" si="4" ref="K37:K61">IF(ISTEXT(I37),I37,IF(ISTEXT(J37),J37,I37+J37))</f>
        <v>DNS</v>
      </c>
      <c r="L37" s="113">
        <f t="shared" si="3"/>
      </c>
      <c r="M37" s="53">
        <f t="shared" si="2"/>
      </c>
    </row>
    <row r="38" spans="1:13" ht="12.75">
      <c r="A38" s="67">
        <f aca="true" t="shared" si="5" ref="A38:A61">IF(ISTEXT(K38),"",ROW()-4)</f>
      </c>
      <c r="B38" s="1">
        <v>61</v>
      </c>
      <c r="C38" s="122" t="s">
        <v>168</v>
      </c>
      <c r="D38" s="122" t="s">
        <v>169</v>
      </c>
      <c r="E38" s="122"/>
      <c r="F38" s="122" t="s">
        <v>48</v>
      </c>
      <c r="G38" s="122" t="s">
        <v>52</v>
      </c>
      <c r="H38" s="122">
        <v>200.83</v>
      </c>
      <c r="I38" s="109"/>
      <c r="J38" s="120" t="s">
        <v>250</v>
      </c>
      <c r="K38" s="136" t="str">
        <f t="shared" si="4"/>
        <v>DNF</v>
      </c>
      <c r="L38" s="113">
        <f t="shared" si="3"/>
      </c>
      <c r="M38" s="53">
        <f t="shared" si="2"/>
      </c>
    </row>
    <row r="39" spans="1:13" ht="12.75">
      <c r="A39" s="67">
        <f t="shared" si="5"/>
      </c>
      <c r="B39" s="1">
        <v>82</v>
      </c>
      <c r="C39" s="122" t="s">
        <v>210</v>
      </c>
      <c r="D39" s="122" t="s">
        <v>211</v>
      </c>
      <c r="E39" s="122"/>
      <c r="F39" s="122" t="s">
        <v>48</v>
      </c>
      <c r="G39" s="122" t="s">
        <v>52</v>
      </c>
      <c r="H39" s="122">
        <v>999.99</v>
      </c>
      <c r="I39" s="109"/>
      <c r="J39" s="120" t="s">
        <v>250</v>
      </c>
      <c r="K39" s="136" t="str">
        <f t="shared" si="4"/>
        <v>DNF</v>
      </c>
      <c r="L39" s="113">
        <f t="shared" si="3"/>
      </c>
      <c r="M39" s="53">
        <f aca="true" t="shared" si="6" ref="M39:M61">IF(ISTEXT(L39),"",IF(L39+$T$35&gt;=1000,999.99,L39+$T$35))</f>
      </c>
    </row>
    <row r="40" spans="1:13" ht="12.75">
      <c r="A40" s="67">
        <f t="shared" si="5"/>
      </c>
      <c r="B40" s="1">
        <v>86</v>
      </c>
      <c r="C40" s="122" t="s">
        <v>218</v>
      </c>
      <c r="D40" s="122" t="s">
        <v>219</v>
      </c>
      <c r="E40" s="122"/>
      <c r="F40" s="122" t="s">
        <v>48</v>
      </c>
      <c r="G40" s="122" t="s">
        <v>112</v>
      </c>
      <c r="H40" s="122">
        <v>999.99</v>
      </c>
      <c r="I40" s="109"/>
      <c r="J40" s="120" t="s">
        <v>250</v>
      </c>
      <c r="K40" s="136" t="str">
        <f t="shared" si="4"/>
        <v>DNF</v>
      </c>
      <c r="L40" s="113">
        <f t="shared" si="3"/>
      </c>
      <c r="M40" s="53">
        <f t="shared" si="6"/>
      </c>
    </row>
    <row r="41" spans="1:13" ht="12.75">
      <c r="A41" s="67">
        <f t="shared" si="5"/>
      </c>
      <c r="B41" s="1">
        <v>91</v>
      </c>
      <c r="C41" s="122" t="s">
        <v>228</v>
      </c>
      <c r="D41" s="122" t="s">
        <v>229</v>
      </c>
      <c r="E41" s="122"/>
      <c r="F41" s="122" t="s">
        <v>48</v>
      </c>
      <c r="G41" s="122" t="s">
        <v>52</v>
      </c>
      <c r="H41" s="122">
        <v>999.99</v>
      </c>
      <c r="I41" s="109"/>
      <c r="J41" s="168" t="s">
        <v>250</v>
      </c>
      <c r="K41" s="136" t="str">
        <f t="shared" si="4"/>
        <v>DNF</v>
      </c>
      <c r="L41" s="113">
        <f t="shared" si="3"/>
      </c>
      <c r="M41" s="53">
        <f t="shared" si="6"/>
      </c>
    </row>
    <row r="42" spans="1:13" ht="12.75">
      <c r="A42" s="67">
        <f t="shared" si="5"/>
      </c>
      <c r="B42" s="1">
        <v>63</v>
      </c>
      <c r="C42" s="122" t="s">
        <v>172</v>
      </c>
      <c r="D42" s="122" t="s">
        <v>173</v>
      </c>
      <c r="E42" s="122"/>
      <c r="F42" s="122" t="s">
        <v>48</v>
      </c>
      <c r="G42" s="122" t="s">
        <v>112</v>
      </c>
      <c r="H42" s="122">
        <v>242.47</v>
      </c>
      <c r="I42" s="109"/>
      <c r="J42" s="120" t="s">
        <v>251</v>
      </c>
      <c r="K42" s="136" t="str">
        <f t="shared" si="4"/>
        <v>DNS</v>
      </c>
      <c r="L42" s="113">
        <f t="shared" si="3"/>
      </c>
      <c r="M42" s="53">
        <f t="shared" si="6"/>
      </c>
    </row>
    <row r="43" spans="1:13" ht="12.75">
      <c r="A43" s="67">
        <f t="shared" si="5"/>
      </c>
      <c r="B43" s="1">
        <v>64</v>
      </c>
      <c r="C43" s="122" t="s">
        <v>174</v>
      </c>
      <c r="D43" s="122" t="s">
        <v>175</v>
      </c>
      <c r="E43" s="122"/>
      <c r="F43" s="122" t="s">
        <v>48</v>
      </c>
      <c r="G43" s="122" t="s">
        <v>52</v>
      </c>
      <c r="H43" s="122">
        <v>307.06</v>
      </c>
      <c r="I43" s="109"/>
      <c r="J43" s="120" t="s">
        <v>251</v>
      </c>
      <c r="K43" s="136" t="str">
        <f t="shared" si="4"/>
        <v>DNS</v>
      </c>
      <c r="L43" s="113">
        <f t="shared" si="3"/>
      </c>
      <c r="M43" s="53">
        <f t="shared" si="6"/>
      </c>
    </row>
    <row r="44" spans="1:13" ht="12.75">
      <c r="A44" s="67">
        <f t="shared" si="5"/>
      </c>
      <c r="B44" s="1">
        <v>67</v>
      </c>
      <c r="C44" s="122" t="s">
        <v>180</v>
      </c>
      <c r="D44" s="122" t="s">
        <v>181</v>
      </c>
      <c r="E44" s="122"/>
      <c r="F44" s="122" t="s">
        <v>48</v>
      </c>
      <c r="G44" s="122" t="s">
        <v>52</v>
      </c>
      <c r="H44" s="122">
        <v>999.99</v>
      </c>
      <c r="I44" s="109"/>
      <c r="J44" s="120" t="s">
        <v>251</v>
      </c>
      <c r="K44" s="136" t="str">
        <f t="shared" si="4"/>
        <v>DNS</v>
      </c>
      <c r="L44" s="113">
        <f t="shared" si="3"/>
      </c>
      <c r="M44" s="53">
        <f t="shared" si="6"/>
      </c>
    </row>
    <row r="45" spans="1:13" ht="12.75">
      <c r="A45" s="67">
        <f t="shared" si="5"/>
      </c>
      <c r="B45" s="1">
        <v>68</v>
      </c>
      <c r="C45" s="122" t="s">
        <v>182</v>
      </c>
      <c r="D45" s="122" t="s">
        <v>183</v>
      </c>
      <c r="E45" s="122"/>
      <c r="F45" s="122" t="s">
        <v>48</v>
      </c>
      <c r="G45" s="122" t="s">
        <v>49</v>
      </c>
      <c r="H45" s="122">
        <v>999.99</v>
      </c>
      <c r="I45" s="109"/>
      <c r="J45" s="120" t="s">
        <v>251</v>
      </c>
      <c r="K45" s="136" t="str">
        <f t="shared" si="4"/>
        <v>DNS</v>
      </c>
      <c r="L45" s="113">
        <f t="shared" si="3"/>
      </c>
      <c r="M45" s="53">
        <f t="shared" si="6"/>
      </c>
    </row>
    <row r="46" spans="1:13" ht="12.75">
      <c r="A46" s="67">
        <f t="shared" si="5"/>
      </c>
      <c r="B46" s="1">
        <v>70</v>
      </c>
      <c r="C46" s="122" t="s">
        <v>186</v>
      </c>
      <c r="D46" s="122" t="s">
        <v>187</v>
      </c>
      <c r="E46" s="122"/>
      <c r="F46" s="122" t="s">
        <v>48</v>
      </c>
      <c r="G46" s="122" t="s">
        <v>61</v>
      </c>
      <c r="H46" s="122">
        <v>999.99</v>
      </c>
      <c r="I46" s="109"/>
      <c r="J46" s="120" t="s">
        <v>251</v>
      </c>
      <c r="K46" s="136" t="str">
        <f t="shared" si="4"/>
        <v>DNS</v>
      </c>
      <c r="L46" s="113">
        <f t="shared" si="3"/>
      </c>
      <c r="M46" s="53">
        <f t="shared" si="6"/>
      </c>
    </row>
    <row r="47" spans="1:13" ht="12.75">
      <c r="A47" s="67">
        <f t="shared" si="5"/>
      </c>
      <c r="B47" s="1">
        <v>72</v>
      </c>
      <c r="C47" s="122" t="s">
        <v>190</v>
      </c>
      <c r="D47" s="122" t="s">
        <v>191</v>
      </c>
      <c r="E47" s="122"/>
      <c r="F47" s="122" t="s">
        <v>48</v>
      </c>
      <c r="G47" s="122" t="s">
        <v>49</v>
      </c>
      <c r="H47" s="122">
        <v>999.99</v>
      </c>
      <c r="I47" s="109"/>
      <c r="J47" s="120" t="s">
        <v>251</v>
      </c>
      <c r="K47" s="136" t="str">
        <f t="shared" si="4"/>
        <v>DNS</v>
      </c>
      <c r="L47" s="113">
        <f t="shared" si="3"/>
      </c>
      <c r="M47" s="53">
        <f t="shared" si="6"/>
      </c>
    </row>
    <row r="48" spans="1:13" ht="12.75">
      <c r="A48" s="67">
        <f t="shared" si="5"/>
      </c>
      <c r="B48" s="1">
        <v>74</v>
      </c>
      <c r="C48" s="122" t="s">
        <v>194</v>
      </c>
      <c r="D48" s="122" t="s">
        <v>195</v>
      </c>
      <c r="E48" s="122"/>
      <c r="F48" s="122" t="s">
        <v>48</v>
      </c>
      <c r="G48" s="122" t="s">
        <v>52</v>
      </c>
      <c r="H48" s="122">
        <v>999.99</v>
      </c>
      <c r="I48" s="109"/>
      <c r="J48" s="120" t="s">
        <v>251</v>
      </c>
      <c r="K48" s="136" t="str">
        <f t="shared" si="4"/>
        <v>DNS</v>
      </c>
      <c r="L48" s="113">
        <f t="shared" si="3"/>
      </c>
      <c r="M48" s="53">
        <f t="shared" si="6"/>
      </c>
    </row>
    <row r="49" spans="1:13" ht="12.75">
      <c r="A49" s="67">
        <f t="shared" si="5"/>
      </c>
      <c r="B49" s="1">
        <v>75</v>
      </c>
      <c r="C49" s="122" t="s">
        <v>196</v>
      </c>
      <c r="D49" s="122" t="s">
        <v>197</v>
      </c>
      <c r="E49" s="122"/>
      <c r="F49" s="122" t="s">
        <v>48</v>
      </c>
      <c r="G49" s="122" t="s">
        <v>61</v>
      </c>
      <c r="H49" s="122">
        <v>999.99</v>
      </c>
      <c r="I49" s="109"/>
      <c r="J49" s="120" t="s">
        <v>251</v>
      </c>
      <c r="K49" s="136" t="str">
        <f t="shared" si="4"/>
        <v>DNS</v>
      </c>
      <c r="L49" s="113">
        <f t="shared" si="3"/>
      </c>
      <c r="M49" s="53">
        <f t="shared" si="6"/>
      </c>
    </row>
    <row r="50" spans="1:13" ht="12.75">
      <c r="A50" s="67">
        <f t="shared" si="5"/>
      </c>
      <c r="B50" s="1">
        <v>76</v>
      </c>
      <c r="C50" s="122" t="s">
        <v>198</v>
      </c>
      <c r="D50" s="122" t="s">
        <v>199</v>
      </c>
      <c r="E50" s="122"/>
      <c r="F50" s="122" t="s">
        <v>48</v>
      </c>
      <c r="G50" s="122" t="s">
        <v>52</v>
      </c>
      <c r="H50" s="122">
        <v>999.99</v>
      </c>
      <c r="I50" s="109"/>
      <c r="J50" s="120" t="s">
        <v>251</v>
      </c>
      <c r="K50" s="136" t="str">
        <f t="shared" si="4"/>
        <v>DNS</v>
      </c>
      <c r="L50" s="113">
        <f t="shared" si="3"/>
      </c>
      <c r="M50" s="53">
        <f t="shared" si="6"/>
      </c>
    </row>
    <row r="51" spans="1:13" ht="12.75">
      <c r="A51" s="67">
        <f t="shared" si="5"/>
      </c>
      <c r="B51" s="1">
        <v>83</v>
      </c>
      <c r="C51" s="122" t="s">
        <v>212</v>
      </c>
      <c r="D51" s="122" t="s">
        <v>213</v>
      </c>
      <c r="E51" s="122"/>
      <c r="F51" s="122" t="s">
        <v>48</v>
      </c>
      <c r="G51" s="122" t="s">
        <v>52</v>
      </c>
      <c r="H51" s="122">
        <v>999.99</v>
      </c>
      <c r="I51" s="109"/>
      <c r="J51" s="120" t="s">
        <v>251</v>
      </c>
      <c r="K51" s="136" t="str">
        <f t="shared" si="4"/>
        <v>DNS</v>
      </c>
      <c r="L51" s="113">
        <f t="shared" si="3"/>
      </c>
      <c r="M51" s="53">
        <f t="shared" si="6"/>
      </c>
    </row>
    <row r="52" spans="1:13" ht="12.75">
      <c r="A52" s="67">
        <f t="shared" si="5"/>
      </c>
      <c r="B52" s="1">
        <v>84</v>
      </c>
      <c r="C52" s="122" t="s">
        <v>214</v>
      </c>
      <c r="D52" s="122" t="s">
        <v>215</v>
      </c>
      <c r="E52" s="122"/>
      <c r="F52" s="122" t="s">
        <v>48</v>
      </c>
      <c r="G52" s="122" t="s">
        <v>61</v>
      </c>
      <c r="H52" s="122">
        <v>999.99</v>
      </c>
      <c r="I52" s="109"/>
      <c r="J52" s="120" t="s">
        <v>251</v>
      </c>
      <c r="K52" s="136" t="str">
        <f t="shared" si="4"/>
        <v>DNS</v>
      </c>
      <c r="L52" s="113">
        <f t="shared" si="3"/>
      </c>
      <c r="M52" s="53">
        <f t="shared" si="6"/>
      </c>
    </row>
    <row r="53" spans="1:13" ht="12.75">
      <c r="A53" s="67">
        <f t="shared" si="5"/>
      </c>
      <c r="B53" s="1">
        <v>88</v>
      </c>
      <c r="C53" s="122" t="s">
        <v>222</v>
      </c>
      <c r="D53" s="122" t="s">
        <v>223</v>
      </c>
      <c r="E53" s="122"/>
      <c r="F53" s="122" t="s">
        <v>48</v>
      </c>
      <c r="G53" s="122" t="s">
        <v>49</v>
      </c>
      <c r="H53" s="122">
        <v>999.99</v>
      </c>
      <c r="I53" s="109"/>
      <c r="J53" s="120" t="s">
        <v>251</v>
      </c>
      <c r="K53" s="136" t="str">
        <f t="shared" si="4"/>
        <v>DNS</v>
      </c>
      <c r="L53" s="113">
        <f t="shared" si="3"/>
      </c>
      <c r="M53" s="53">
        <f t="shared" si="6"/>
      </c>
    </row>
    <row r="54" spans="1:13" ht="12.75">
      <c r="A54" s="67">
        <f t="shared" si="5"/>
      </c>
      <c r="B54" s="1">
        <v>94</v>
      </c>
      <c r="C54" s="122" t="s">
        <v>234</v>
      </c>
      <c r="D54" s="122" t="s">
        <v>235</v>
      </c>
      <c r="E54" s="122"/>
      <c r="F54" s="122" t="s">
        <v>48</v>
      </c>
      <c r="G54" s="122" t="s">
        <v>52</v>
      </c>
      <c r="H54" s="122">
        <v>999.99</v>
      </c>
      <c r="I54" s="109"/>
      <c r="J54" s="120" t="s">
        <v>251</v>
      </c>
      <c r="K54" s="136" t="str">
        <f t="shared" si="4"/>
        <v>DNS</v>
      </c>
      <c r="L54" s="113">
        <f t="shared" si="3"/>
      </c>
      <c r="M54" s="53">
        <f t="shared" si="6"/>
      </c>
    </row>
    <row r="55" spans="1:13" ht="12.75">
      <c r="A55" s="67">
        <f t="shared" si="5"/>
      </c>
      <c r="B55" s="1">
        <v>95</v>
      </c>
      <c r="C55" s="122" t="s">
        <v>236</v>
      </c>
      <c r="D55" s="122" t="s">
        <v>237</v>
      </c>
      <c r="E55" s="122"/>
      <c r="F55" s="122" t="s">
        <v>48</v>
      </c>
      <c r="G55" s="122" t="s">
        <v>52</v>
      </c>
      <c r="H55" s="122">
        <v>999.99</v>
      </c>
      <c r="I55" s="109"/>
      <c r="J55" s="120" t="s">
        <v>251</v>
      </c>
      <c r="K55" s="136" t="str">
        <f t="shared" si="4"/>
        <v>DNS</v>
      </c>
      <c r="L55" s="113">
        <f t="shared" si="3"/>
      </c>
      <c r="M55" s="53">
        <f t="shared" si="6"/>
      </c>
    </row>
    <row r="56" spans="1:13" ht="12.75">
      <c r="A56" s="67">
        <f t="shared" si="5"/>
      </c>
      <c r="B56" s="1">
        <v>52</v>
      </c>
      <c r="C56" s="122" t="s">
        <v>150</v>
      </c>
      <c r="D56" s="122" t="s">
        <v>151</v>
      </c>
      <c r="E56" s="122"/>
      <c r="F56" s="122" t="s">
        <v>48</v>
      </c>
      <c r="G56" s="122" t="s">
        <v>61</v>
      </c>
      <c r="H56" s="122">
        <v>130.21</v>
      </c>
      <c r="I56" s="109"/>
      <c r="J56" s="120" t="s">
        <v>145</v>
      </c>
      <c r="K56" s="136" t="str">
        <f t="shared" si="4"/>
        <v>DSQ</v>
      </c>
      <c r="L56" s="113">
        <f t="shared" si="3"/>
      </c>
      <c r="M56" s="53">
        <f t="shared" si="6"/>
      </c>
    </row>
    <row r="57" spans="1:13" ht="12.75">
      <c r="A57" s="67">
        <f t="shared" si="5"/>
      </c>
      <c r="B57" s="1">
        <v>53</v>
      </c>
      <c r="C57" s="122" t="s">
        <v>152</v>
      </c>
      <c r="D57" s="122" t="s">
        <v>153</v>
      </c>
      <c r="E57" s="122"/>
      <c r="F57" s="122" t="s">
        <v>48</v>
      </c>
      <c r="G57" s="122" t="s">
        <v>49</v>
      </c>
      <c r="H57" s="122">
        <v>143.33</v>
      </c>
      <c r="I57" s="109"/>
      <c r="J57" s="120" t="s">
        <v>145</v>
      </c>
      <c r="K57" s="136" t="str">
        <f t="shared" si="4"/>
        <v>DSQ</v>
      </c>
      <c r="L57" s="113">
        <f t="shared" si="3"/>
      </c>
      <c r="M57" s="53">
        <f t="shared" si="6"/>
      </c>
    </row>
    <row r="58" spans="1:13" ht="12.75">
      <c r="A58" s="67">
        <f t="shared" si="5"/>
      </c>
      <c r="B58" s="1">
        <v>62</v>
      </c>
      <c r="C58" s="122" t="s">
        <v>170</v>
      </c>
      <c r="D58" s="122" t="s">
        <v>171</v>
      </c>
      <c r="E58" s="122"/>
      <c r="F58" s="122" t="s">
        <v>48</v>
      </c>
      <c r="G58" s="122" t="s">
        <v>61</v>
      </c>
      <c r="H58" s="122">
        <v>203.94</v>
      </c>
      <c r="I58" s="109"/>
      <c r="J58" s="120" t="s">
        <v>145</v>
      </c>
      <c r="K58" s="136" t="str">
        <f t="shared" si="4"/>
        <v>DSQ</v>
      </c>
      <c r="L58" s="113">
        <f>IF(ISTEXT(K58),"",IF(K58&gt;0,((K58/$K$5)-1)*$M$2,""))</f>
      </c>
      <c r="M58" s="53">
        <f t="shared" si="6"/>
      </c>
    </row>
    <row r="59" spans="1:13" ht="12.75">
      <c r="A59" s="67">
        <f t="shared" si="5"/>
      </c>
      <c r="B59" s="1">
        <v>65</v>
      </c>
      <c r="C59" s="122" t="s">
        <v>176</v>
      </c>
      <c r="D59" s="122" t="s">
        <v>177</v>
      </c>
      <c r="E59" s="122"/>
      <c r="F59" s="122" t="s">
        <v>48</v>
      </c>
      <c r="G59" s="122" t="s">
        <v>61</v>
      </c>
      <c r="H59" s="122">
        <v>310.42</v>
      </c>
      <c r="I59" s="109"/>
      <c r="J59" s="120" t="s">
        <v>145</v>
      </c>
      <c r="K59" s="136" t="str">
        <f t="shared" si="4"/>
        <v>DSQ</v>
      </c>
      <c r="L59" s="113">
        <f>IF(ISTEXT(K59),"",IF(K59&gt;0,((K59/$K$5)-1)*$M$2,""))</f>
      </c>
      <c r="M59" s="53">
        <f t="shared" si="6"/>
      </c>
    </row>
    <row r="60" spans="1:13" ht="12.75">
      <c r="A60" s="67">
        <f t="shared" si="5"/>
      </c>
      <c r="B60" s="1">
        <v>71</v>
      </c>
      <c r="C60" s="122" t="s">
        <v>188</v>
      </c>
      <c r="D60" s="122" t="s">
        <v>189</v>
      </c>
      <c r="E60" s="122"/>
      <c r="F60" s="122" t="s">
        <v>48</v>
      </c>
      <c r="G60" s="122" t="s">
        <v>61</v>
      </c>
      <c r="H60" s="122">
        <v>999.99</v>
      </c>
      <c r="I60" s="109"/>
      <c r="J60" s="120" t="s">
        <v>145</v>
      </c>
      <c r="K60" s="136" t="str">
        <f t="shared" si="4"/>
        <v>DSQ</v>
      </c>
      <c r="L60" s="113">
        <f>IF(ISTEXT(K60),"",IF(K60&gt;0,((K60/$K$5)-1)*$M$2,""))</f>
      </c>
      <c r="M60" s="53">
        <f t="shared" si="6"/>
      </c>
    </row>
    <row r="61" spans="1:13" ht="13.5" thickBot="1">
      <c r="A61" s="68">
        <f t="shared" si="5"/>
      </c>
      <c r="B61" s="30">
        <v>96</v>
      </c>
      <c r="C61" s="145" t="s">
        <v>238</v>
      </c>
      <c r="D61" s="145" t="s">
        <v>239</v>
      </c>
      <c r="E61" s="145"/>
      <c r="F61" s="145" t="s">
        <v>48</v>
      </c>
      <c r="G61" s="145" t="s">
        <v>52</v>
      </c>
      <c r="H61" s="145">
        <v>999.99</v>
      </c>
      <c r="I61" s="111"/>
      <c r="J61" s="121" t="s">
        <v>145</v>
      </c>
      <c r="K61" s="136" t="str">
        <f t="shared" si="4"/>
        <v>DSQ</v>
      </c>
      <c r="L61" s="113">
        <f>IF(ISTEXT(K61),"",IF(K61&gt;0,((K61/$K$5)-1)*$M$2,""))</f>
      </c>
      <c r="M61" s="53">
        <f t="shared" si="6"/>
      </c>
    </row>
    <row r="62" spans="1:13" ht="16.5" thickBot="1">
      <c r="A62" s="172" t="s">
        <v>29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4"/>
      <c r="M62" s="179"/>
    </row>
  </sheetData>
  <mergeCells count="5">
    <mergeCell ref="A62:M62"/>
    <mergeCell ref="A1:K1"/>
    <mergeCell ref="A2:K2"/>
    <mergeCell ref="O3:X3"/>
    <mergeCell ref="O17:V17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RGROB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Grob</dc:creator>
  <cp:keywords/>
  <dc:description/>
  <cp:lastModifiedBy>Fernando Rivera</cp:lastModifiedBy>
  <cp:lastPrinted>2006-10-06T20:50:25Z</cp:lastPrinted>
  <dcterms:created xsi:type="dcterms:W3CDTF">2006-08-16T19:39:08Z</dcterms:created>
  <dcterms:modified xsi:type="dcterms:W3CDTF">2011-08-11T14:33:22Z</dcterms:modified>
  <cp:category/>
  <cp:version/>
  <cp:contentType/>
  <cp:contentStatus/>
</cp:coreProperties>
</file>